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C:\Users\dking\Documents\Faculty 2019-20\ATD Page\"/>
    </mc:Choice>
  </mc:AlternateContent>
  <xr:revisionPtr revIDLastSave="0" documentId="8_{16FD116E-3AC5-4305-B703-A8D7E30096DF}" xr6:coauthVersionLast="36" xr6:coauthVersionMax="36" xr10:uidLastSave="{00000000-0000-0000-0000-000000000000}"/>
  <bookViews>
    <workbookView xWindow="0" yWindow="0" windowWidth="25200" windowHeight="11985" tabRatio="700" xr2:uid="{00000000-000D-0000-FFFF-FFFF00000000}"/>
  </bookViews>
  <sheets>
    <sheet name="DataSelections+Defs" sheetId="6" r:id="rId1"/>
    <sheet name="GatewayCourses" sheetId="8" r:id="rId2"/>
    <sheet name="Persistence" sheetId="2" r:id="rId3"/>
    <sheet name="Credentials" sheetId="9" r:id="rId4"/>
    <sheet name="Controls" sheetId="7" state="hidden" r:id="rId5"/>
  </sheets>
  <definedNames>
    <definedName name="Cohort">Controls!$A$2:$A$4</definedName>
    <definedName name="Cohorts">Controls!$A$29:$A$30</definedName>
    <definedName name="CredentialAttain">Controls!$A$13:$A$15</definedName>
    <definedName name="GatewayCourse">Controls!$A$7:$A$10</definedName>
    <definedName name="_xlnm.Print_Area" localSheetId="0">'DataSelections+Defs'!$A$1:$H$57</definedName>
    <definedName name="RaceEth">Controls!$A$18:$A$26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43" i="8" l="1"/>
  <c r="M41" i="8"/>
  <c r="M40" i="8"/>
  <c r="M39" i="8"/>
  <c r="M38" i="8"/>
  <c r="M36" i="8"/>
  <c r="M35" i="8"/>
  <c r="M34" i="8"/>
  <c r="M32" i="8"/>
  <c r="J43" i="8"/>
  <c r="J41" i="8"/>
  <c r="J40" i="8"/>
  <c r="J39" i="8"/>
  <c r="J38" i="8"/>
  <c r="J36" i="8"/>
  <c r="J35" i="8"/>
  <c r="J34" i="8"/>
  <c r="J32" i="8"/>
  <c r="G43" i="8"/>
  <c r="G41" i="8"/>
  <c r="G40" i="8"/>
  <c r="G39" i="8"/>
  <c r="G38" i="8"/>
  <c r="G36" i="8"/>
  <c r="G35" i="8"/>
  <c r="G34" i="8"/>
  <c r="D35" i="8" l="1"/>
  <c r="D36" i="8"/>
  <c r="D39" i="8"/>
  <c r="D40" i="8"/>
  <c r="D41" i="8"/>
  <c r="A12" i="9"/>
  <c r="A6" i="9"/>
  <c r="M25" i="9"/>
  <c r="J25" i="9"/>
  <c r="G25" i="9"/>
  <c r="D25" i="9"/>
  <c r="M23" i="9"/>
  <c r="J23" i="9"/>
  <c r="G23" i="9"/>
  <c r="D23" i="9"/>
  <c r="A23" i="9"/>
  <c r="M22" i="9"/>
  <c r="J22" i="9"/>
  <c r="G22" i="9"/>
  <c r="D22" i="9"/>
  <c r="A22" i="9"/>
  <c r="M21" i="9"/>
  <c r="J21" i="9"/>
  <c r="G21" i="9"/>
  <c r="D21" i="9"/>
  <c r="A21" i="9"/>
  <c r="M18" i="9"/>
  <c r="J18" i="9"/>
  <c r="G18" i="9"/>
  <c r="D18" i="9"/>
  <c r="M17" i="9"/>
  <c r="J17" i="9"/>
  <c r="G17" i="9"/>
  <c r="D17" i="9"/>
  <c r="M14" i="9"/>
  <c r="J14" i="9"/>
  <c r="G14" i="9"/>
  <c r="D14" i="9"/>
  <c r="A7" i="9"/>
  <c r="B2" i="9"/>
  <c r="A7" i="2"/>
  <c r="D43" i="8"/>
  <c r="A41" i="8"/>
  <c r="A40" i="8"/>
  <c r="A39" i="8"/>
  <c r="G32" i="8"/>
  <c r="D32" i="8"/>
  <c r="K30" i="8"/>
  <c r="H30" i="8"/>
  <c r="E30" i="8"/>
  <c r="M26" i="8"/>
  <c r="J26" i="8"/>
  <c r="G26" i="8"/>
  <c r="D26" i="8"/>
  <c r="M24" i="8"/>
  <c r="J24" i="8"/>
  <c r="G24" i="8"/>
  <c r="D24" i="8"/>
  <c r="A24" i="8"/>
  <c r="M23" i="8"/>
  <c r="J23" i="8"/>
  <c r="G23" i="8"/>
  <c r="D23" i="8"/>
  <c r="A23" i="8"/>
  <c r="M22" i="8"/>
  <c r="J22" i="8"/>
  <c r="G22" i="8"/>
  <c r="D22" i="8"/>
  <c r="A22" i="8"/>
  <c r="M19" i="8"/>
  <c r="J19" i="8"/>
  <c r="G19" i="8"/>
  <c r="D19" i="8"/>
  <c r="M18" i="8"/>
  <c r="J18" i="8"/>
  <c r="G18" i="8"/>
  <c r="D18" i="8"/>
  <c r="M15" i="8"/>
  <c r="J15" i="8"/>
  <c r="G15" i="8"/>
  <c r="D15" i="8"/>
  <c r="K13" i="8"/>
  <c r="H13" i="8"/>
  <c r="E13" i="8"/>
  <c r="A7" i="8"/>
  <c r="A6" i="8"/>
  <c r="B2" i="8"/>
  <c r="K30" i="2"/>
  <c r="H30" i="2"/>
  <c r="E30" i="2"/>
  <c r="K13" i="2"/>
  <c r="H13" i="2"/>
  <c r="E13" i="2"/>
  <c r="M43" i="2"/>
  <c r="J43" i="2"/>
  <c r="G43" i="2"/>
  <c r="D43" i="2"/>
  <c r="M41" i="2"/>
  <c r="J41" i="2"/>
  <c r="G41" i="2"/>
  <c r="D41" i="2"/>
  <c r="M40" i="2"/>
  <c r="J40" i="2"/>
  <c r="G40" i="2"/>
  <c r="D40" i="2"/>
  <c r="M39" i="2"/>
  <c r="J39" i="2"/>
  <c r="G39" i="2"/>
  <c r="D39" i="2"/>
  <c r="M36" i="2"/>
  <c r="J36" i="2"/>
  <c r="G36" i="2"/>
  <c r="D36" i="2"/>
  <c r="M35" i="2"/>
  <c r="J35" i="2"/>
  <c r="G35" i="2"/>
  <c r="D35" i="2"/>
  <c r="M32" i="2"/>
  <c r="J32" i="2"/>
  <c r="G32" i="2"/>
  <c r="D32" i="2"/>
  <c r="M26" i="2"/>
  <c r="M24" i="2"/>
  <c r="M23" i="2"/>
  <c r="M22" i="2"/>
  <c r="M19" i="2"/>
  <c r="M18" i="2"/>
  <c r="M15" i="2"/>
  <c r="J26" i="2"/>
  <c r="J24" i="2"/>
  <c r="J23" i="2"/>
  <c r="J22" i="2"/>
  <c r="J19" i="2"/>
  <c r="J18" i="2"/>
  <c r="J15" i="2"/>
  <c r="G26" i="2"/>
  <c r="G24" i="2"/>
  <c r="G23" i="2"/>
  <c r="G22" i="2"/>
  <c r="G19" i="2"/>
  <c r="G18" i="2"/>
  <c r="G15" i="2"/>
  <c r="D26" i="2"/>
  <c r="D24" i="2"/>
  <c r="D23" i="2"/>
  <c r="D22" i="2"/>
  <c r="D19" i="2"/>
  <c r="D18" i="2"/>
  <c r="D15" i="2"/>
  <c r="A41" i="2"/>
  <c r="A40" i="2"/>
  <c r="A39" i="2"/>
  <c r="A24" i="2"/>
  <c r="A23" i="2"/>
  <c r="A22" i="2"/>
  <c r="B2" i="6"/>
  <c r="B2" i="2"/>
  <c r="K12" i="9" l="1"/>
  <c r="H12" i="9"/>
  <c r="E12" i="9"/>
  <c r="B12" i="9"/>
</calcChain>
</file>

<file path=xl/sharedStrings.xml><?xml version="1.0" encoding="utf-8"?>
<sst xmlns="http://schemas.openxmlformats.org/spreadsheetml/2006/main" count="181" uniqueCount="73">
  <si>
    <t>Institution Name</t>
  </si>
  <si>
    <t>Fall 2013</t>
  </si>
  <si>
    <t>Fall 2014</t>
  </si>
  <si>
    <t>Overall</t>
  </si>
  <si>
    <t>Gender</t>
  </si>
  <si>
    <t>Female</t>
  </si>
  <si>
    <t>Male</t>
  </si>
  <si>
    <t>Race/Ethnicity</t>
  </si>
  <si>
    <t>Black</t>
  </si>
  <si>
    <t>Fall 2015</t>
  </si>
  <si>
    <t>Pell Recipients</t>
  </si>
  <si>
    <t>Hispanic</t>
  </si>
  <si>
    <t>White</t>
  </si>
  <si>
    <t># in Cohort</t>
  </si>
  <si>
    <t># Successful</t>
  </si>
  <si>
    <t>% Successful</t>
  </si>
  <si>
    <t>Fall 2016</t>
  </si>
  <si>
    <t>Largest race/ethnicity group</t>
  </si>
  <si>
    <t>Second-largest race/ethnicity group</t>
  </si>
  <si>
    <t>Third-largest race/ethnicity group</t>
  </si>
  <si>
    <t>Gateway course completion choice</t>
  </si>
  <si>
    <t>Credential attainment choice</t>
  </si>
  <si>
    <t>Metric Definitions</t>
  </si>
  <si>
    <t>Asian</t>
  </si>
  <si>
    <t>American Indian/Alaska Native</t>
  </si>
  <si>
    <t>Pacific Islander/Native Hawaiian</t>
  </si>
  <si>
    <t>Multiracial</t>
  </si>
  <si>
    <t>Nonresident Alien</t>
  </si>
  <si>
    <t xml:space="preserve"> - Select One - </t>
  </si>
  <si>
    <t>Metrics</t>
  </si>
  <si>
    <t>Math Only</t>
  </si>
  <si>
    <t>English Only</t>
  </si>
  <si>
    <t>Math and English</t>
  </si>
  <si>
    <t>Gateway Course</t>
  </si>
  <si>
    <t>Credential Attainment</t>
  </si>
  <si>
    <t>Cohort Type</t>
  </si>
  <si>
    <t>New to Institution</t>
  </si>
  <si>
    <t>First-Time-Ever-in-College</t>
  </si>
  <si>
    <t>Data Selections</t>
  </si>
  <si>
    <r>
      <t>Race/ethnicity group</t>
    </r>
    <r>
      <rPr>
        <sz val="11"/>
        <color theme="1"/>
        <rFont val="Calibri"/>
        <family val="2"/>
        <scheme val="minor"/>
      </rPr>
      <t>: When selecting the largest, second-largest, and third-largest race/ethnicity groups, please refer to the size of your most recent Fall cohort to assist with your choice.</t>
    </r>
  </si>
  <si>
    <r>
      <rPr>
        <b/>
        <sz val="11"/>
        <color theme="1"/>
        <rFont val="Calibri"/>
        <family val="2"/>
        <scheme val="minor"/>
      </rPr>
      <t>First-Time-Ever-in-College</t>
    </r>
    <r>
      <rPr>
        <sz val="11"/>
        <color theme="1"/>
        <rFont val="Calibri"/>
        <family val="2"/>
        <scheme val="minor"/>
      </rPr>
      <t>: All students who are both new to your institution (see above definition) AND have no prior postsecondary enrollment.</t>
    </r>
  </si>
  <si>
    <r>
      <t>New to Institution</t>
    </r>
    <r>
      <rPr>
        <sz val="11"/>
        <color theme="1"/>
        <rFont val="Calibri"/>
        <family val="2"/>
        <scheme val="minor"/>
      </rPr>
      <t>: All students who entered your institution for the first time in the given fall term. This includes both full-time and part-time statuses; students can be certificate-seeking or degree-seeking.</t>
    </r>
  </si>
  <si>
    <r>
      <t xml:space="preserve"> - </t>
    </r>
    <r>
      <rPr>
        <sz val="11"/>
        <color theme="1"/>
        <rFont val="Calibri"/>
        <family val="2"/>
        <scheme val="minor"/>
      </rPr>
      <t>Courses should be non-remedial in nature.</t>
    </r>
  </si>
  <si>
    <r>
      <t xml:space="preserve">Gateway course completion: </t>
    </r>
    <r>
      <rPr>
        <sz val="11"/>
        <color theme="1"/>
        <rFont val="Calibri"/>
        <family val="2"/>
        <scheme val="minor"/>
      </rPr>
      <t xml:space="preserve">Number and percentage of students in the given cohort successfully completing gateway courses within </t>
    </r>
    <r>
      <rPr>
        <u/>
        <sz val="11"/>
        <color theme="1"/>
        <rFont val="Calibri"/>
        <family val="2"/>
        <scheme val="minor"/>
      </rPr>
      <t>one year</t>
    </r>
    <r>
      <rPr>
        <sz val="11"/>
        <color theme="1"/>
        <rFont val="Calibri"/>
        <family val="2"/>
        <scheme val="minor"/>
      </rPr>
      <t xml:space="preserve"> with a grade of </t>
    </r>
    <r>
      <rPr>
        <b/>
        <sz val="11"/>
        <color theme="1"/>
        <rFont val="Calibri"/>
        <family val="2"/>
        <scheme val="minor"/>
      </rPr>
      <t>C- or better.</t>
    </r>
  </si>
  <si>
    <r>
      <t xml:space="preserve">Persistence: </t>
    </r>
    <r>
      <rPr>
        <sz val="11"/>
        <color theme="1"/>
        <rFont val="Calibri"/>
        <family val="2"/>
        <scheme val="minor"/>
      </rPr>
      <t>Number and percentage of students in the given cohort persisting from term one to term two (fall-to-spring) or from year one to year two (fall-to-fall).</t>
    </r>
  </si>
  <si>
    <r>
      <t xml:space="preserve"> - </t>
    </r>
    <r>
      <rPr>
        <sz val="11"/>
        <color theme="1"/>
        <rFont val="Calibri"/>
        <family val="2"/>
        <scheme val="minor"/>
      </rPr>
      <t>Students need to be enrolled in at least one credit-bearing course.</t>
    </r>
  </si>
  <si>
    <r>
      <t xml:space="preserve">Credential Attainment: </t>
    </r>
    <r>
      <rPr>
        <sz val="11"/>
        <color theme="1"/>
        <rFont val="Calibri"/>
        <family val="2"/>
        <scheme val="minor"/>
      </rPr>
      <t>Number and percentage of students in the given cohort attaining a degree (associate/baccalaureate) or certificate from your institution within either three years or four years.</t>
    </r>
  </si>
  <si>
    <r>
      <t xml:space="preserve"> -</t>
    </r>
    <r>
      <rPr>
        <sz val="11"/>
        <color theme="1"/>
        <rFont val="Calibri"/>
        <family val="2"/>
        <scheme val="minor"/>
      </rPr>
      <t xml:space="preserve"> Please note that these cohorts will be "earlier" than the ones used for other metrics, since you are examining a metric that occurs three or four years forward.</t>
    </r>
  </si>
  <si>
    <t>Demographics</t>
  </si>
  <si>
    <t>General Instruction: All students will be accounted for in the "Overall" category. Some students are not expected to be represented in the subgroups (e.g., student does not have a known value for gender).</t>
  </si>
  <si>
    <t>Math Gateway Courses</t>
  </si>
  <si>
    <t>English Gateway Courses</t>
  </si>
  <si>
    <t>Cohort Start</t>
  </si>
  <si>
    <t>Fall 2012</t>
  </si>
  <si>
    <t>Fall 2011</t>
  </si>
  <si>
    <t>Fall 2010</t>
  </si>
  <si>
    <t>Fall 2009</t>
  </si>
  <si>
    <t>1) Please select a starting cohort in the yellow-highlighted boxes. The rest of the cohorts will subsequently fill.</t>
  </si>
  <si>
    <t>Fall-to-Spring and Fall-to-Fall Student Persistence</t>
  </si>
  <si>
    <t># Still Enroll</t>
  </si>
  <si>
    <t>% Still Enroll</t>
  </si>
  <si>
    <t>Fall-to-Spring Persistence</t>
  </si>
  <si>
    <t>Fall-to-Fall Persistence</t>
  </si>
  <si>
    <t>Cohort</t>
  </si>
  <si>
    <t>Three-Year Attainment</t>
  </si>
  <si>
    <t>Four-Year Attainment</t>
  </si>
  <si>
    <t># Attain</t>
  </si>
  <si>
    <t>% Attain</t>
  </si>
  <si>
    <r>
      <t xml:space="preserve">Enter in the appropriate values in the boxes below. </t>
    </r>
    <r>
      <rPr>
        <b/>
        <sz val="11"/>
        <color theme="1"/>
        <rFont val="Calibri"/>
        <family val="2"/>
        <scheme val="minor"/>
      </rPr>
      <t xml:space="preserve">Each yellow box needs to be filled in or you will be unable to enter numbers into any of the tables. </t>
    </r>
    <r>
      <rPr>
        <sz val="11"/>
        <color theme="1"/>
        <rFont val="Calibri"/>
        <family val="2"/>
        <scheme val="minor"/>
      </rPr>
      <t>These values will then auto-fill throughout the rest of this workbook.</t>
    </r>
  </si>
  <si>
    <t>For all "#" cells, please enter the appropriate number of students. Percentages will automatically calculate.</t>
  </si>
  <si>
    <t>2) For all "#" cells, please enter the appropriate number of students. Percentages will automatically calculate.</t>
  </si>
  <si>
    <t>2) For all "#" cells that are not greyed out, please enter the appropriate number of students. Percentages will automatically calculate.</t>
  </si>
  <si>
    <t>Phillips Community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</si>
</sst>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BFBFBF"/>
        <bgColor rgb="FF000000"/>
      </patternFill>
    </fill>
  </fills>
  <borders count="18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/>
      <top/>
      <bottom/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/>
    <xf numFmtId="0" fontId="0" fillId="0" borderId="0" xfId="0" applyFont="1"/>
    <xf numFmtId="0" fontId="0" fillId="3" borderId="0" xfId="0" applyFill="1" applyProtection="1">
      <protection hidden="1"/>
    </xf>
    <xf numFmtId="0" fontId="7" fillId="3" borderId="0" xfId="0" applyFont="1" applyFill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1" fillId="5" borderId="6" xfId="0" applyFont="1" applyFill="1" applyBorder="1" applyAlignment="1" applyProtection="1">
      <alignment horizontal="center"/>
      <protection hidden="1"/>
    </xf>
    <xf numFmtId="0" fontId="1" fillId="5" borderId="12" xfId="0" applyFont="1" applyFill="1" applyBorder="1" applyAlignment="1" applyProtection="1">
      <alignment horizontal="center"/>
      <protection hidden="1"/>
    </xf>
    <xf numFmtId="0" fontId="1" fillId="5" borderId="8" xfId="0" applyFont="1" applyFill="1" applyBorder="1" applyAlignment="1" applyProtection="1">
      <alignment horizontal="center"/>
      <protection hidden="1"/>
    </xf>
    <xf numFmtId="0" fontId="1" fillId="0" borderId="4" xfId="0" applyFont="1" applyBorder="1" applyProtection="1">
      <protection hidden="1"/>
    </xf>
    <xf numFmtId="0" fontId="0" fillId="4" borderId="4" xfId="0" applyFill="1" applyBorder="1" applyProtection="1">
      <protection hidden="1"/>
    </xf>
    <xf numFmtId="0" fontId="0" fillId="0" borderId="4" xfId="0" applyBorder="1" applyAlignment="1" applyProtection="1">
      <alignment horizontal="left" indent="2"/>
      <protection hidden="1"/>
    </xf>
    <xf numFmtId="0" fontId="0" fillId="4" borderId="4" xfId="0" applyFill="1" applyBorder="1" applyAlignment="1" applyProtection="1">
      <alignment horizontal="left" indent="2"/>
      <protection hidden="1"/>
    </xf>
    <xf numFmtId="0" fontId="1" fillId="0" borderId="6" xfId="0" applyFont="1" applyBorder="1" applyProtection="1">
      <protection hidden="1"/>
    </xf>
    <xf numFmtId="0" fontId="1" fillId="5" borderId="7" xfId="0" applyFont="1" applyFill="1" applyBorder="1" applyAlignment="1" applyProtection="1">
      <alignment horizontal="center"/>
      <protection hidden="1"/>
    </xf>
    <xf numFmtId="0" fontId="1" fillId="5" borderId="7" xfId="0" applyFont="1" applyFill="1" applyBorder="1" applyAlignment="1" applyProtection="1">
      <alignment horizontal="center"/>
      <protection locked="0" hidden="1"/>
    </xf>
    <xf numFmtId="0" fontId="1" fillId="5" borderId="12" xfId="0" applyFont="1" applyFill="1" applyBorder="1" applyAlignment="1" applyProtection="1">
      <alignment horizontal="center"/>
      <protection locked="0" hidden="1"/>
    </xf>
    <xf numFmtId="0" fontId="1" fillId="5" borderId="6" xfId="0" applyFont="1" applyFill="1" applyBorder="1" applyAlignment="1" applyProtection="1">
      <alignment horizontal="center"/>
      <protection locked="0" hidden="1"/>
    </xf>
    <xf numFmtId="0" fontId="2" fillId="3" borderId="0" xfId="0" applyFont="1" applyFill="1" applyAlignment="1" applyProtection="1">
      <alignment horizontal="center"/>
      <protection hidden="1"/>
    </xf>
    <xf numFmtId="3" fontId="1" fillId="5" borderId="6" xfId="0" applyNumberFormat="1" applyFont="1" applyFill="1" applyBorder="1" applyAlignment="1" applyProtection="1">
      <alignment horizontal="center"/>
      <protection hidden="1"/>
    </xf>
    <xf numFmtId="3" fontId="1" fillId="5" borderId="12" xfId="0" applyNumberFormat="1" applyFont="1" applyFill="1" applyBorder="1" applyAlignment="1" applyProtection="1">
      <alignment horizontal="center"/>
      <protection hidden="1"/>
    </xf>
    <xf numFmtId="3" fontId="0" fillId="0" borderId="4" xfId="0" applyNumberFormat="1" applyBorder="1" applyAlignment="1" applyProtection="1">
      <alignment horizontal="center"/>
      <protection locked="0" hidden="1"/>
    </xf>
    <xf numFmtId="3" fontId="0" fillId="0" borderId="13" xfId="0" applyNumberFormat="1" applyBorder="1" applyAlignment="1" applyProtection="1">
      <alignment horizontal="center"/>
      <protection locked="0" hidden="1"/>
    </xf>
    <xf numFmtId="3" fontId="0" fillId="4" borderId="4" xfId="0" applyNumberFormat="1" applyFill="1" applyBorder="1" applyAlignment="1" applyProtection="1">
      <alignment horizontal="center"/>
      <protection locked="0" hidden="1"/>
    </xf>
    <xf numFmtId="3" fontId="0" fillId="4" borderId="13" xfId="0" applyNumberFormat="1" applyFill="1" applyBorder="1" applyAlignment="1" applyProtection="1">
      <alignment horizontal="center"/>
      <protection locked="0" hidden="1"/>
    </xf>
    <xf numFmtId="3" fontId="0" fillId="0" borderId="6" xfId="0" applyNumberFormat="1" applyBorder="1" applyAlignment="1" applyProtection="1">
      <alignment horizontal="center"/>
      <protection locked="0" hidden="1"/>
    </xf>
    <xf numFmtId="3" fontId="0" fillId="0" borderId="14" xfId="0" applyNumberFormat="1" applyBorder="1" applyAlignment="1" applyProtection="1">
      <alignment horizontal="center"/>
      <protection locked="0" hidden="1"/>
    </xf>
    <xf numFmtId="3" fontId="12" fillId="0" borderId="4" xfId="0" applyNumberFormat="1" applyFont="1" applyBorder="1" applyAlignment="1" applyProtection="1">
      <alignment horizontal="center"/>
      <protection locked="0" hidden="1"/>
    </xf>
    <xf numFmtId="3" fontId="12" fillId="0" borderId="13" xfId="0" applyNumberFormat="1" applyFont="1" applyBorder="1" applyAlignment="1" applyProtection="1">
      <alignment horizontal="center"/>
      <protection locked="0" hidden="1"/>
    </xf>
    <xf numFmtId="3" fontId="12" fillId="8" borderId="4" xfId="0" applyNumberFormat="1" applyFont="1" applyFill="1" applyBorder="1" applyAlignment="1" applyProtection="1">
      <alignment horizontal="center"/>
      <protection locked="0" hidden="1"/>
    </xf>
    <xf numFmtId="3" fontId="12" fillId="8" borderId="13" xfId="0" applyNumberFormat="1" applyFont="1" applyFill="1" applyBorder="1" applyAlignment="1" applyProtection="1">
      <alignment horizontal="center"/>
      <protection locked="0" hidden="1"/>
    </xf>
    <xf numFmtId="3" fontId="12" fillId="0" borderId="6" xfId="0" applyNumberFormat="1" applyFont="1" applyBorder="1" applyAlignment="1" applyProtection="1">
      <alignment horizontal="center"/>
      <protection locked="0" hidden="1"/>
    </xf>
    <xf numFmtId="3" fontId="12" fillId="0" borderId="14" xfId="0" applyNumberFormat="1" applyFont="1" applyBorder="1" applyAlignment="1" applyProtection="1">
      <alignment horizontal="center"/>
      <protection locked="0" hidden="1"/>
    </xf>
    <xf numFmtId="9" fontId="0" fillId="0" borderId="5" xfId="3" applyFont="1" applyBorder="1" applyAlignment="1" applyProtection="1">
      <alignment horizontal="center"/>
      <protection hidden="1"/>
    </xf>
    <xf numFmtId="9" fontId="0" fillId="4" borderId="5" xfId="3" applyFont="1" applyFill="1" applyBorder="1" applyProtection="1">
      <protection hidden="1"/>
    </xf>
    <xf numFmtId="9" fontId="0" fillId="0" borderId="8" xfId="3" applyFont="1" applyBorder="1" applyAlignment="1" applyProtection="1">
      <alignment horizontal="center"/>
      <protection hidden="1"/>
    </xf>
    <xf numFmtId="9" fontId="12" fillId="0" borderId="5" xfId="3" applyFont="1" applyBorder="1" applyAlignment="1" applyProtection="1">
      <alignment horizontal="center"/>
      <protection hidden="1"/>
    </xf>
    <xf numFmtId="9" fontId="12" fillId="8" borderId="5" xfId="3" applyFont="1" applyFill="1" applyBorder="1" applyProtection="1">
      <protection hidden="1"/>
    </xf>
    <xf numFmtId="9" fontId="12" fillId="0" borderId="8" xfId="3" applyFont="1" applyBorder="1" applyAlignment="1" applyProtection="1">
      <alignment horizontal="center"/>
      <protection hidden="1"/>
    </xf>
    <xf numFmtId="9" fontId="0" fillId="4" borderId="5" xfId="3" applyFont="1" applyFill="1" applyBorder="1" applyAlignment="1" applyProtection="1">
      <alignment horizontal="center"/>
      <protection hidden="1"/>
    </xf>
    <xf numFmtId="0" fontId="6" fillId="3" borderId="0" xfId="0" applyFont="1" applyFill="1" applyProtection="1">
      <protection hidden="1"/>
    </xf>
    <xf numFmtId="0" fontId="1" fillId="7" borderId="9" xfId="0" applyFont="1" applyFill="1" applyBorder="1" applyProtection="1">
      <protection hidden="1"/>
    </xf>
    <xf numFmtId="0" fontId="0" fillId="0" borderId="0" xfId="0" applyProtection="1">
      <protection hidden="1"/>
    </xf>
    <xf numFmtId="0" fontId="0" fillId="0" borderId="17" xfId="0" applyBorder="1" applyProtection="1">
      <protection hidden="1"/>
    </xf>
    <xf numFmtId="0" fontId="0" fillId="0" borderId="16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6" xfId="0" applyBorder="1" applyProtection="1">
      <protection hidden="1"/>
    </xf>
    <xf numFmtId="0" fontId="3" fillId="3" borderId="0" xfId="0" applyFont="1" applyFill="1" applyProtection="1">
      <protection hidden="1"/>
    </xf>
    <xf numFmtId="0" fontId="1" fillId="3" borderId="0" xfId="0" applyFont="1" applyFill="1" applyProtection="1">
      <protection hidden="1"/>
    </xf>
    <xf numFmtId="0" fontId="0" fillId="3" borderId="0" xfId="0" applyFont="1" applyFill="1" applyProtection="1">
      <protection hidden="1"/>
    </xf>
    <xf numFmtId="0" fontId="1" fillId="3" borderId="0" xfId="0" applyFont="1" applyFill="1" applyAlignment="1" applyProtection="1">
      <alignment horizontal="left" vertical="center" wrapText="1"/>
      <protection hidden="1"/>
    </xf>
    <xf numFmtId="0" fontId="0" fillId="2" borderId="1" xfId="0" applyFill="1" applyBorder="1" applyAlignment="1" applyProtection="1">
      <alignment horizontal="center"/>
      <protection locked="0" hidden="1"/>
    </xf>
    <xf numFmtId="0" fontId="0" fillId="2" borderId="2" xfId="0" applyFill="1" applyBorder="1" applyAlignment="1" applyProtection="1">
      <alignment horizontal="center"/>
      <protection locked="0" hidden="1"/>
    </xf>
    <xf numFmtId="0" fontId="0" fillId="2" borderId="3" xfId="0" applyFill="1" applyBorder="1" applyAlignment="1" applyProtection="1">
      <alignment horizontal="center"/>
      <protection locked="0" hidden="1"/>
    </xf>
    <xf numFmtId="0" fontId="0" fillId="2" borderId="6" xfId="0" applyFill="1" applyBorder="1" applyAlignment="1" applyProtection="1">
      <alignment horizontal="center"/>
      <protection locked="0" hidden="1"/>
    </xf>
    <xf numFmtId="0" fontId="0" fillId="2" borderId="7" xfId="0" applyFill="1" applyBorder="1" applyAlignment="1" applyProtection="1">
      <alignment horizontal="center"/>
      <protection locked="0" hidden="1"/>
    </xf>
    <xf numFmtId="0" fontId="0" fillId="2" borderId="8" xfId="0" applyFill="1" applyBorder="1" applyAlignment="1" applyProtection="1">
      <alignment horizontal="center"/>
      <protection locked="0" hidden="1"/>
    </xf>
    <xf numFmtId="0" fontId="0" fillId="2" borderId="4" xfId="0" applyFill="1" applyBorder="1" applyAlignment="1" applyProtection="1">
      <alignment horizontal="center"/>
      <protection locked="0" hidden="1"/>
    </xf>
    <xf numFmtId="0" fontId="0" fillId="2" borderId="0" xfId="0" applyFill="1" applyBorder="1" applyAlignment="1" applyProtection="1">
      <alignment horizontal="center"/>
      <protection locked="0" hidden="1"/>
    </xf>
    <xf numFmtId="0" fontId="0" fillId="2" borderId="5" xfId="0" applyFill="1" applyBorder="1" applyAlignment="1" applyProtection="1">
      <alignment horizontal="center"/>
      <protection locked="0" hidden="1"/>
    </xf>
    <xf numFmtId="0" fontId="1" fillId="7" borderId="9" xfId="0" applyFont="1" applyFill="1" applyBorder="1" applyAlignment="1" applyProtection="1">
      <alignment horizontal="left"/>
      <protection hidden="1"/>
    </xf>
    <xf numFmtId="0" fontId="1" fillId="7" borderId="10" xfId="0" applyFont="1" applyFill="1" applyBorder="1" applyAlignment="1" applyProtection="1">
      <alignment horizontal="left"/>
      <protection hidden="1"/>
    </xf>
    <xf numFmtId="0" fontId="1" fillId="7" borderId="11" xfId="0" applyFont="1" applyFill="1" applyBorder="1" applyAlignment="1" applyProtection="1">
      <alignment horizontal="left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2" xfId="0" applyFont="1" applyFill="1" applyBorder="1" applyAlignment="1" applyProtection="1">
      <alignment horizontal="center" vertical="center" wrapText="1"/>
      <protection hidden="1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4" xfId="0" applyFont="1" applyFill="1" applyBorder="1" applyAlignment="1" applyProtection="1">
      <alignment horizontal="center" vertical="center" wrapText="1"/>
      <protection hidden="1"/>
    </xf>
    <xf numFmtId="0" fontId="7" fillId="3" borderId="0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6" xfId="0" applyFont="1" applyFill="1" applyBorder="1" applyAlignment="1" applyProtection="1">
      <alignment horizontal="center" vertical="center" wrapText="1"/>
      <protection hidden="1"/>
    </xf>
    <xf numFmtId="0" fontId="7" fillId="3" borderId="7" xfId="0" applyFont="1" applyFill="1" applyBorder="1" applyAlignment="1" applyProtection="1">
      <alignment horizontal="center" vertical="center" wrapText="1"/>
      <protection hidden="1"/>
    </xf>
    <xf numFmtId="0" fontId="7" fillId="3" borderId="8" xfId="0" applyFont="1" applyFill="1" applyBorder="1" applyAlignment="1" applyProtection="1">
      <alignment horizontal="center" vertical="center" wrapText="1"/>
      <protection hidden="1"/>
    </xf>
    <xf numFmtId="0" fontId="0" fillId="3" borderId="0" xfId="0" applyFont="1" applyFill="1" applyAlignment="1" applyProtection="1">
      <alignment horizontal="left" vertical="center" wrapText="1"/>
      <protection hidden="1"/>
    </xf>
    <xf numFmtId="0" fontId="0" fillId="2" borderId="9" xfId="0" applyFill="1" applyBorder="1" applyAlignment="1" applyProtection="1">
      <alignment horizontal="center"/>
      <protection locked="0" hidden="1"/>
    </xf>
    <xf numFmtId="0" fontId="0" fillId="2" borderId="10" xfId="0" applyFill="1" applyBorder="1" applyAlignment="1" applyProtection="1">
      <alignment horizontal="center"/>
      <protection locked="0" hidden="1"/>
    </xf>
    <xf numFmtId="0" fontId="0" fillId="2" borderId="11" xfId="0" applyFill="1" applyBorder="1" applyAlignment="1" applyProtection="1">
      <alignment horizontal="center"/>
      <protection locked="0" hidden="1"/>
    </xf>
    <xf numFmtId="0" fontId="0" fillId="3" borderId="0" xfId="0" applyFill="1" applyAlignment="1" applyProtection="1">
      <alignment horizontal="left" wrapText="1"/>
      <protection hidden="1"/>
    </xf>
    <xf numFmtId="0" fontId="8" fillId="6" borderId="15" xfId="0" applyFont="1" applyFill="1" applyBorder="1" applyAlignment="1" applyProtection="1">
      <alignment horizontal="center" vertical="center"/>
      <protection hidden="1"/>
    </xf>
    <xf numFmtId="0" fontId="8" fillId="6" borderId="16" xfId="0" applyFont="1" applyFill="1" applyBorder="1" applyAlignment="1" applyProtection="1">
      <alignment horizontal="center" vertical="center"/>
      <protection hidden="1"/>
    </xf>
    <xf numFmtId="0" fontId="1" fillId="2" borderId="9" xfId="0" applyFont="1" applyFill="1" applyBorder="1" applyAlignment="1" applyProtection="1">
      <alignment horizontal="center"/>
      <protection locked="0" hidden="1"/>
    </xf>
    <xf numFmtId="0" fontId="1" fillId="2" borderId="10" xfId="0" applyFont="1" applyFill="1" applyBorder="1" applyAlignment="1" applyProtection="1">
      <alignment horizontal="center"/>
      <protection locked="0" hidden="1"/>
    </xf>
    <xf numFmtId="0" fontId="1" fillId="2" borderId="11" xfId="0" applyFont="1" applyFill="1" applyBorder="1" applyAlignment="1" applyProtection="1">
      <alignment horizontal="center"/>
      <protection locked="0" hidden="1"/>
    </xf>
    <xf numFmtId="0" fontId="1" fillId="5" borderId="9" xfId="0" applyFont="1" applyFill="1" applyBorder="1" applyAlignment="1" applyProtection="1">
      <alignment horizontal="center"/>
      <protection hidden="1"/>
    </xf>
    <xf numFmtId="0" fontId="1" fillId="5" borderId="10" xfId="0" applyFont="1" applyFill="1" applyBorder="1" applyAlignment="1" applyProtection="1">
      <alignment horizontal="center"/>
      <protection hidden="1"/>
    </xf>
    <xf numFmtId="0" fontId="1" fillId="5" borderId="11" xfId="0" applyFont="1" applyFill="1" applyBorder="1" applyAlignment="1" applyProtection="1">
      <alignment horizontal="center"/>
      <protection hidden="1"/>
    </xf>
    <xf numFmtId="0" fontId="1" fillId="3" borderId="9" xfId="0" applyFont="1" applyFill="1" applyBorder="1" applyAlignment="1" applyProtection="1">
      <alignment horizontal="center"/>
      <protection hidden="1"/>
    </xf>
    <xf numFmtId="0" fontId="1" fillId="3" borderId="10" xfId="0" applyFont="1" applyFill="1" applyBorder="1" applyAlignment="1" applyProtection="1">
      <alignment horizontal="center"/>
      <protection hidden="1"/>
    </xf>
    <xf numFmtId="0" fontId="1" fillId="3" borderId="11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0" fontId="9" fillId="3" borderId="0" xfId="0" applyFont="1" applyFill="1" applyAlignment="1" applyProtection="1">
      <alignment horizontal="left"/>
      <protection hidden="1"/>
    </xf>
    <xf numFmtId="0" fontId="8" fillId="6" borderId="1" xfId="0" applyFont="1" applyFill="1" applyBorder="1" applyAlignment="1" applyProtection="1">
      <alignment horizontal="center" vertical="center"/>
      <protection hidden="1"/>
    </xf>
    <xf numFmtId="0" fontId="8" fillId="6" borderId="6" xfId="0" applyFont="1" applyFill="1" applyBorder="1" applyAlignment="1" applyProtection="1">
      <alignment horizontal="center" vertical="center"/>
      <protection hidden="1"/>
    </xf>
  </cellXfs>
  <cellStyles count="4">
    <cellStyle name="Followed Hyperlink" xfId="2" builtinId="9" hidden="1"/>
    <cellStyle name="Hyperlink" xfId="1" builtinId="8" hidden="1"/>
    <cellStyle name="Normal" xfId="0" builtinId="0"/>
    <cellStyle name="Percent" xfId="3" builtinId="5"/>
  </cellStyles>
  <dxfs count="9"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ont>
        <color theme="0" tint="-0.24994659260841701"/>
      </font>
      <fill>
        <patternFill>
          <bgColor theme="0" tint="-0.24994659260841701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257175</xdr:colOff>
      <xdr:row>0</xdr:row>
      <xdr:rowOff>47625</xdr:rowOff>
    </xdr:from>
    <xdr:to>
      <xdr:col>0</xdr:col>
      <xdr:colOff>2009775</xdr:colOff>
      <xdr:row>3</xdr:row>
      <xdr:rowOff>121605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47625"/>
          <a:ext cx="1752600" cy="74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1952625</xdr:colOff>
      <xdr:row>3</xdr:row>
      <xdr:rowOff>188280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1752600" cy="74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1952625</xdr:colOff>
      <xdr:row>3</xdr:row>
      <xdr:rowOff>188280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1752600" cy="74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114300</xdr:rowOff>
    </xdr:from>
    <xdr:to>
      <xdr:col>0</xdr:col>
      <xdr:colOff>1952625</xdr:colOff>
      <xdr:row>3</xdr:row>
      <xdr:rowOff>188280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14300"/>
          <a:ext cx="1752600" cy="74073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topLeftCell="A28" workbookViewId="0">
      <selection activeCell="B13" sqref="B13:D13"/>
    </sheetView>
  </sheetViews>
  <sheetFormatPr defaultColWidth="8.85546875" defaultRowHeight="15" x14ac:dyDescent="0.25"/>
  <cols>
    <col min="1" max="1" width="34.85546875" customWidth="1"/>
    <col min="2" max="2" width="29" customWidth="1"/>
    <col min="17" max="17" width="9.140625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3"/>
    </row>
    <row r="2" spans="1:8" ht="18.75" customHeight="1" x14ac:dyDescent="0.25">
      <c r="A2" s="3"/>
      <c r="B2" s="63" t="str">
        <f xml:space="preserve"> CONCATENATE("2017 Annual Reflection &amp; Leader College Application - ", 'DataSelections+Defs'!$B$11)</f>
        <v>2017 Annual Reflection &amp; Leader College Application - Phillips Community College</v>
      </c>
      <c r="C2" s="64"/>
      <c r="D2" s="64"/>
      <c r="E2" s="64"/>
      <c r="F2" s="64"/>
      <c r="G2" s="64"/>
      <c r="H2" s="65"/>
    </row>
    <row r="3" spans="1:8" ht="18.75" customHeight="1" x14ac:dyDescent="0.25">
      <c r="A3" s="3"/>
      <c r="B3" s="66"/>
      <c r="C3" s="67"/>
      <c r="D3" s="67"/>
      <c r="E3" s="67"/>
      <c r="F3" s="67"/>
      <c r="G3" s="67"/>
      <c r="H3" s="68"/>
    </row>
    <row r="4" spans="1:8" ht="18.75" customHeight="1" x14ac:dyDescent="0.25">
      <c r="A4" s="3"/>
      <c r="B4" s="69"/>
      <c r="C4" s="70"/>
      <c r="D4" s="70"/>
      <c r="E4" s="70"/>
      <c r="F4" s="70"/>
      <c r="G4" s="70"/>
      <c r="H4" s="71"/>
    </row>
    <row r="5" spans="1:8" x14ac:dyDescent="0.25">
      <c r="A5" s="3"/>
      <c r="B5" s="3"/>
      <c r="C5" s="3"/>
      <c r="D5" s="3"/>
      <c r="E5" s="3"/>
      <c r="F5" s="3"/>
      <c r="G5" s="3"/>
      <c r="H5" s="3"/>
    </row>
    <row r="6" spans="1:8" ht="15.75" x14ac:dyDescent="0.25">
      <c r="A6" s="40" t="s">
        <v>38</v>
      </c>
      <c r="B6" s="3"/>
      <c r="C6" s="3"/>
      <c r="D6" s="3"/>
      <c r="E6" s="3"/>
      <c r="F6" s="3"/>
      <c r="G6" s="3"/>
      <c r="H6" s="3"/>
    </row>
    <row r="7" spans="1:8" x14ac:dyDescent="0.25">
      <c r="A7" s="3"/>
      <c r="B7" s="3"/>
      <c r="C7" s="3"/>
      <c r="D7" s="3"/>
      <c r="E7" s="3"/>
      <c r="F7" s="3"/>
      <c r="G7" s="3"/>
      <c r="H7" s="3"/>
    </row>
    <row r="8" spans="1:8" x14ac:dyDescent="0.25">
      <c r="A8" s="76" t="s">
        <v>68</v>
      </c>
      <c r="B8" s="76"/>
      <c r="C8" s="76"/>
      <c r="D8" s="76"/>
      <c r="E8" s="76"/>
      <c r="F8" s="76"/>
      <c r="G8" s="76"/>
      <c r="H8" s="76"/>
    </row>
    <row r="9" spans="1:8" x14ac:dyDescent="0.25">
      <c r="A9" s="76"/>
      <c r="B9" s="76"/>
      <c r="C9" s="76"/>
      <c r="D9" s="76"/>
      <c r="E9" s="76"/>
      <c r="F9" s="76"/>
      <c r="G9" s="76"/>
      <c r="H9" s="76"/>
    </row>
    <row r="10" spans="1:8" x14ac:dyDescent="0.25">
      <c r="A10" s="3"/>
      <c r="B10" s="3"/>
      <c r="C10" s="3"/>
      <c r="D10" s="3"/>
      <c r="E10" s="3"/>
      <c r="F10" s="3"/>
      <c r="G10" s="3"/>
      <c r="H10" s="3"/>
    </row>
    <row r="11" spans="1:8" x14ac:dyDescent="0.25">
      <c r="A11" s="41" t="s">
        <v>0</v>
      </c>
      <c r="B11" s="73" t="s">
        <v>72</v>
      </c>
      <c r="C11" s="74"/>
      <c r="D11" s="75"/>
      <c r="E11" s="3"/>
      <c r="F11" s="3"/>
      <c r="G11" s="3"/>
      <c r="H11" s="3"/>
    </row>
    <row r="12" spans="1:8" x14ac:dyDescent="0.25">
      <c r="A12" s="42"/>
      <c r="B12" s="42"/>
      <c r="C12" s="3"/>
      <c r="D12" s="3"/>
      <c r="E12" s="3"/>
      <c r="F12" s="3"/>
      <c r="G12" s="3"/>
      <c r="H12" s="3"/>
    </row>
    <row r="13" spans="1:8" x14ac:dyDescent="0.25">
      <c r="A13" s="41" t="s">
        <v>35</v>
      </c>
      <c r="B13" s="73" t="s">
        <v>37</v>
      </c>
      <c r="C13" s="74"/>
      <c r="D13" s="75"/>
      <c r="E13" s="3"/>
      <c r="F13" s="3"/>
      <c r="G13" s="3"/>
      <c r="H13" s="3"/>
    </row>
    <row r="14" spans="1:8" x14ac:dyDescent="0.25">
      <c r="A14" s="3"/>
      <c r="B14" s="3"/>
      <c r="C14" s="3"/>
      <c r="D14" s="3"/>
      <c r="E14" s="3"/>
      <c r="F14" s="3"/>
      <c r="G14" s="3"/>
      <c r="H14" s="3"/>
    </row>
    <row r="15" spans="1:8" x14ac:dyDescent="0.25">
      <c r="A15" s="60" t="s">
        <v>29</v>
      </c>
      <c r="B15" s="61"/>
      <c r="C15" s="61"/>
      <c r="D15" s="62"/>
      <c r="E15" s="3"/>
      <c r="F15" s="3"/>
      <c r="G15" s="3"/>
      <c r="H15" s="3"/>
    </row>
    <row r="16" spans="1:8" x14ac:dyDescent="0.25">
      <c r="A16" s="43" t="s">
        <v>20</v>
      </c>
      <c r="B16" s="51" t="s">
        <v>32</v>
      </c>
      <c r="C16" s="52"/>
      <c r="D16" s="53"/>
      <c r="E16" s="3"/>
      <c r="F16" s="3"/>
      <c r="G16" s="3"/>
      <c r="H16" s="3"/>
    </row>
    <row r="17" spans="1:8" x14ac:dyDescent="0.25">
      <c r="A17" s="44" t="s">
        <v>21</v>
      </c>
      <c r="B17" s="54" t="s">
        <v>65</v>
      </c>
      <c r="C17" s="55"/>
      <c r="D17" s="56"/>
      <c r="E17" s="3"/>
      <c r="F17" s="3"/>
      <c r="G17" s="3"/>
      <c r="H17" s="3"/>
    </row>
    <row r="18" spans="1:8" x14ac:dyDescent="0.25">
      <c r="A18" s="3"/>
      <c r="B18" s="3"/>
      <c r="C18" s="3"/>
      <c r="D18" s="3"/>
      <c r="E18" s="3"/>
      <c r="F18" s="3"/>
      <c r="G18" s="3"/>
      <c r="H18" s="3"/>
    </row>
    <row r="19" spans="1:8" x14ac:dyDescent="0.25">
      <c r="A19" s="60" t="s">
        <v>7</v>
      </c>
      <c r="B19" s="61"/>
      <c r="C19" s="61"/>
      <c r="D19" s="62"/>
      <c r="E19" s="3"/>
      <c r="F19" s="3"/>
      <c r="G19" s="3"/>
      <c r="H19" s="3"/>
    </row>
    <row r="20" spans="1:8" x14ac:dyDescent="0.25">
      <c r="A20" s="45" t="s">
        <v>17</v>
      </c>
      <c r="B20" s="51" t="s">
        <v>12</v>
      </c>
      <c r="C20" s="52"/>
      <c r="D20" s="53"/>
      <c r="E20" s="3"/>
      <c r="F20" s="3"/>
      <c r="G20" s="3"/>
      <c r="H20" s="3"/>
    </row>
    <row r="21" spans="1:8" x14ac:dyDescent="0.25">
      <c r="A21" s="45" t="s">
        <v>18</v>
      </c>
      <c r="B21" s="57" t="s">
        <v>8</v>
      </c>
      <c r="C21" s="58"/>
      <c r="D21" s="59"/>
      <c r="E21" s="3"/>
      <c r="F21" s="3"/>
      <c r="G21" s="3"/>
      <c r="H21" s="3"/>
    </row>
    <row r="22" spans="1:8" x14ac:dyDescent="0.25">
      <c r="A22" s="46" t="s">
        <v>19</v>
      </c>
      <c r="B22" s="54" t="s">
        <v>11</v>
      </c>
      <c r="C22" s="55"/>
      <c r="D22" s="56"/>
      <c r="E22" s="3"/>
      <c r="F22" s="3"/>
      <c r="G22" s="3"/>
      <c r="H22" s="3"/>
    </row>
    <row r="23" spans="1:8" x14ac:dyDescent="0.25">
      <c r="A23" s="3"/>
      <c r="B23" s="3"/>
      <c r="C23" s="3"/>
      <c r="D23" s="3"/>
      <c r="E23" s="3"/>
      <c r="F23" s="3"/>
      <c r="G23" s="3"/>
      <c r="H23" s="3"/>
    </row>
    <row r="24" spans="1:8" x14ac:dyDescent="0.25">
      <c r="A24" s="3"/>
      <c r="B24" s="3"/>
      <c r="C24" s="3"/>
      <c r="D24" s="3"/>
      <c r="E24" s="3"/>
      <c r="F24" s="3"/>
      <c r="G24" s="3"/>
      <c r="H24" s="3"/>
    </row>
    <row r="25" spans="1:8" ht="15.75" x14ac:dyDescent="0.25">
      <c r="A25" s="40" t="s">
        <v>22</v>
      </c>
      <c r="B25" s="3"/>
      <c r="C25" s="3"/>
      <c r="D25" s="3"/>
      <c r="E25" s="3"/>
      <c r="F25" s="3"/>
      <c r="G25" s="3"/>
      <c r="H25" s="3"/>
    </row>
    <row r="26" spans="1:8" x14ac:dyDescent="0.25">
      <c r="A26" s="3"/>
      <c r="B26" s="3"/>
      <c r="C26" s="3"/>
      <c r="D26" s="3"/>
      <c r="E26" s="3"/>
      <c r="F26" s="3"/>
      <c r="G26" s="3"/>
      <c r="H26" s="3"/>
    </row>
    <row r="27" spans="1:8" x14ac:dyDescent="0.25">
      <c r="A27" s="47" t="s">
        <v>35</v>
      </c>
      <c r="B27" s="3"/>
      <c r="C27" s="3"/>
      <c r="D27" s="3"/>
      <c r="E27" s="3"/>
      <c r="F27" s="3"/>
      <c r="G27" s="3"/>
      <c r="H27" s="3"/>
    </row>
    <row r="28" spans="1:8" x14ac:dyDescent="0.25">
      <c r="A28" s="50" t="s">
        <v>41</v>
      </c>
      <c r="B28" s="50"/>
      <c r="C28" s="50"/>
      <c r="D28" s="50"/>
      <c r="E28" s="50"/>
      <c r="F28" s="50"/>
      <c r="G28" s="50"/>
      <c r="H28" s="50"/>
    </row>
    <row r="29" spans="1:8" x14ac:dyDescent="0.25">
      <c r="A29" s="50"/>
      <c r="B29" s="50"/>
      <c r="C29" s="50"/>
      <c r="D29" s="50"/>
      <c r="E29" s="50"/>
      <c r="F29" s="50"/>
      <c r="G29" s="50"/>
      <c r="H29" s="50"/>
    </row>
    <row r="30" spans="1:8" x14ac:dyDescent="0.25">
      <c r="A30" s="72" t="s">
        <v>40</v>
      </c>
      <c r="B30" s="72"/>
      <c r="C30" s="72"/>
      <c r="D30" s="72"/>
      <c r="E30" s="72"/>
      <c r="F30" s="72"/>
      <c r="G30" s="72"/>
      <c r="H30" s="72"/>
    </row>
    <row r="31" spans="1:8" x14ac:dyDescent="0.25">
      <c r="A31" s="72"/>
      <c r="B31" s="72"/>
      <c r="C31" s="72"/>
      <c r="D31" s="72"/>
      <c r="E31" s="72"/>
      <c r="F31" s="72"/>
      <c r="G31" s="72"/>
      <c r="H31" s="72"/>
    </row>
    <row r="32" spans="1:8" x14ac:dyDescent="0.25">
      <c r="A32" s="47"/>
      <c r="B32" s="3"/>
      <c r="C32" s="3"/>
      <c r="D32" s="3"/>
      <c r="E32" s="3"/>
      <c r="F32" s="3"/>
      <c r="G32" s="3"/>
      <c r="H32" s="3"/>
    </row>
    <row r="33" spans="1:8" x14ac:dyDescent="0.25">
      <c r="A33" s="47" t="s">
        <v>29</v>
      </c>
      <c r="B33" s="3"/>
      <c r="C33" s="3"/>
      <c r="D33" s="3"/>
      <c r="E33" s="3"/>
      <c r="F33" s="3"/>
      <c r="G33" s="3"/>
      <c r="H33" s="3"/>
    </row>
    <row r="34" spans="1:8" x14ac:dyDescent="0.25">
      <c r="A34" s="50" t="s">
        <v>43</v>
      </c>
      <c r="B34" s="50"/>
      <c r="C34" s="50"/>
      <c r="D34" s="50"/>
      <c r="E34" s="50"/>
      <c r="F34" s="50"/>
      <c r="G34" s="50"/>
      <c r="H34" s="50"/>
    </row>
    <row r="35" spans="1:8" x14ac:dyDescent="0.25">
      <c r="A35" s="50"/>
      <c r="B35" s="50"/>
      <c r="C35" s="50"/>
      <c r="D35" s="50"/>
      <c r="E35" s="50"/>
      <c r="F35" s="50"/>
      <c r="G35" s="50"/>
      <c r="H35" s="50"/>
    </row>
    <row r="36" spans="1:8" x14ac:dyDescent="0.25">
      <c r="A36" s="48" t="s">
        <v>42</v>
      </c>
      <c r="B36" s="3"/>
      <c r="C36" s="3"/>
      <c r="D36" s="3"/>
      <c r="E36" s="3"/>
      <c r="F36" s="3"/>
      <c r="G36" s="3"/>
      <c r="H36" s="3"/>
    </row>
    <row r="37" spans="1:8" x14ac:dyDescent="0.25">
      <c r="A37" s="47"/>
      <c r="B37" s="3"/>
      <c r="C37" s="3"/>
      <c r="D37" s="3"/>
      <c r="E37" s="3"/>
      <c r="F37" s="3"/>
      <c r="G37" s="3"/>
      <c r="H37" s="3"/>
    </row>
    <row r="38" spans="1:8" x14ac:dyDescent="0.25">
      <c r="A38" s="50" t="s">
        <v>44</v>
      </c>
      <c r="B38" s="50"/>
      <c r="C38" s="50"/>
      <c r="D38" s="50"/>
      <c r="E38" s="50"/>
      <c r="F38" s="50"/>
      <c r="G38" s="50"/>
      <c r="H38" s="50"/>
    </row>
    <row r="39" spans="1:8" x14ac:dyDescent="0.25">
      <c r="A39" s="50"/>
      <c r="B39" s="50"/>
      <c r="C39" s="50"/>
      <c r="D39" s="50"/>
      <c r="E39" s="50"/>
      <c r="F39" s="50"/>
      <c r="G39" s="50"/>
      <c r="H39" s="50"/>
    </row>
    <row r="40" spans="1:8" x14ac:dyDescent="0.25">
      <c r="A40" s="48" t="s">
        <v>45</v>
      </c>
      <c r="B40" s="3"/>
      <c r="C40" s="3"/>
      <c r="D40" s="3"/>
      <c r="E40" s="3"/>
      <c r="F40" s="3"/>
      <c r="G40" s="3"/>
      <c r="H40" s="3"/>
    </row>
    <row r="41" spans="1:8" x14ac:dyDescent="0.25">
      <c r="A41" s="48"/>
      <c r="B41" s="3"/>
      <c r="C41" s="3"/>
      <c r="D41" s="3"/>
      <c r="E41" s="3"/>
      <c r="F41" s="3"/>
      <c r="G41" s="3"/>
      <c r="H41" s="3"/>
    </row>
    <row r="42" spans="1:8" x14ac:dyDescent="0.25">
      <c r="A42" s="50" t="s">
        <v>46</v>
      </c>
      <c r="B42" s="50"/>
      <c r="C42" s="50"/>
      <c r="D42" s="50"/>
      <c r="E42" s="50"/>
      <c r="F42" s="50"/>
      <c r="G42" s="50"/>
      <c r="H42" s="50"/>
    </row>
    <row r="43" spans="1:8" x14ac:dyDescent="0.25">
      <c r="A43" s="50"/>
      <c r="B43" s="50"/>
      <c r="C43" s="50"/>
      <c r="D43" s="50"/>
      <c r="E43" s="50"/>
      <c r="F43" s="50"/>
      <c r="G43" s="50"/>
      <c r="H43" s="50"/>
    </row>
    <row r="44" spans="1:8" x14ac:dyDescent="0.25">
      <c r="A44" s="50" t="s">
        <v>47</v>
      </c>
      <c r="B44" s="50"/>
      <c r="C44" s="50"/>
      <c r="D44" s="50"/>
      <c r="E44" s="50"/>
      <c r="F44" s="50"/>
      <c r="G44" s="50"/>
      <c r="H44" s="50"/>
    </row>
    <row r="45" spans="1:8" x14ac:dyDescent="0.25">
      <c r="A45" s="50"/>
      <c r="B45" s="50"/>
      <c r="C45" s="50"/>
      <c r="D45" s="50"/>
      <c r="E45" s="50"/>
      <c r="F45" s="50"/>
      <c r="G45" s="50"/>
      <c r="H45" s="50"/>
    </row>
    <row r="46" spans="1:8" x14ac:dyDescent="0.25">
      <c r="A46" s="48"/>
      <c r="B46" s="3"/>
      <c r="C46" s="3"/>
      <c r="D46" s="3"/>
      <c r="E46" s="3"/>
      <c r="F46" s="3"/>
      <c r="G46" s="3"/>
      <c r="H46" s="3"/>
    </row>
    <row r="47" spans="1:8" s="2" customFormat="1" x14ac:dyDescent="0.25">
      <c r="A47" s="47" t="s">
        <v>48</v>
      </c>
      <c r="B47" s="49"/>
      <c r="C47" s="49"/>
      <c r="D47" s="49"/>
      <c r="E47" s="49"/>
      <c r="F47" s="49"/>
      <c r="G47" s="49"/>
      <c r="H47" s="49"/>
    </row>
    <row r="48" spans="1:8" s="2" customFormat="1" x14ac:dyDescent="0.25">
      <c r="A48" s="50" t="s">
        <v>49</v>
      </c>
      <c r="B48" s="50"/>
      <c r="C48" s="50"/>
      <c r="D48" s="50"/>
      <c r="E48" s="50"/>
      <c r="F48" s="50"/>
      <c r="G48" s="50"/>
      <c r="H48" s="50"/>
    </row>
    <row r="49" spans="1:8" s="2" customFormat="1" x14ac:dyDescent="0.25">
      <c r="A49" s="50"/>
      <c r="B49" s="50"/>
      <c r="C49" s="50"/>
      <c r="D49" s="50"/>
      <c r="E49" s="50"/>
      <c r="F49" s="50"/>
      <c r="G49" s="50"/>
      <c r="H49" s="50"/>
    </row>
    <row r="50" spans="1:8" x14ac:dyDescent="0.25">
      <c r="A50" s="50" t="s">
        <v>39</v>
      </c>
      <c r="B50" s="50"/>
      <c r="C50" s="50"/>
      <c r="D50" s="50"/>
      <c r="E50" s="50"/>
      <c r="F50" s="50"/>
      <c r="G50" s="50"/>
      <c r="H50" s="50"/>
    </row>
    <row r="51" spans="1:8" x14ac:dyDescent="0.25">
      <c r="A51" s="50"/>
      <c r="B51" s="50"/>
      <c r="C51" s="50"/>
      <c r="D51" s="50"/>
      <c r="E51" s="50"/>
      <c r="F51" s="50"/>
      <c r="G51" s="50"/>
      <c r="H51" s="50"/>
    </row>
  </sheetData>
  <sheetProtection algorithmName="SHA-512" hashValue="UzPCbOM9eyOiLuVTGdRgWY4UObwgrHPqmrhbWjW5YHgeeOQ5PYTrKGtO2HIEJNv23VfhZ8JKb92TTVjZSXyBmA==" saltValue="e5LXTOvZmr1nzGlM7zLxpA==" spinCount="100000" sheet="1" objects="1" scenarios="1"/>
  <mergeCells count="19">
    <mergeCell ref="A15:D15"/>
    <mergeCell ref="A19:D19"/>
    <mergeCell ref="B2:H4"/>
    <mergeCell ref="A28:H29"/>
    <mergeCell ref="A30:H31"/>
    <mergeCell ref="B11:D11"/>
    <mergeCell ref="B13:D13"/>
    <mergeCell ref="A8:H9"/>
    <mergeCell ref="A42:H43"/>
    <mergeCell ref="A44:H45"/>
    <mergeCell ref="A48:H49"/>
    <mergeCell ref="A50:H51"/>
    <mergeCell ref="B16:D16"/>
    <mergeCell ref="B17:D17"/>
    <mergeCell ref="B20:D20"/>
    <mergeCell ref="B21:D21"/>
    <mergeCell ref="B22:D22"/>
    <mergeCell ref="A34:H35"/>
    <mergeCell ref="A38:H39"/>
  </mergeCells>
  <dataValidations count="4">
    <dataValidation type="list" allowBlank="1" showInputMessage="1" showErrorMessage="1" sqref="B16" xr:uid="{00000000-0002-0000-0000-000000000000}">
      <formula1>GatewayCourse</formula1>
    </dataValidation>
    <dataValidation type="list" allowBlank="1" showInputMessage="1" showErrorMessage="1" sqref="B17:B18" xr:uid="{00000000-0002-0000-0000-000001000000}">
      <formula1>CredentialAttain</formula1>
    </dataValidation>
    <dataValidation type="list" allowBlank="1" showInputMessage="1" showErrorMessage="1" sqref="B13" xr:uid="{00000000-0002-0000-0000-000002000000}">
      <formula1>Cohort</formula1>
    </dataValidation>
    <dataValidation type="list" allowBlank="1" showInputMessage="1" showErrorMessage="1" sqref="B24 B20:B22" xr:uid="{00000000-0002-0000-0000-000003000000}">
      <formula1>RaceEth</formula1>
    </dataValidation>
  </dataValidations>
  <pageMargins left="0.5" right="0.5" top="0.75" bottom="0.75" header="0.3" footer="0.3"/>
  <pageSetup orientation="landscape" r:id="rId1"/>
  <rowBreaks count="1" manualBreakCount="1">
    <brk id="24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48"/>
  <sheetViews>
    <sheetView workbookViewId="0">
      <selection activeCell="A15" sqref="A15"/>
    </sheetView>
  </sheetViews>
  <sheetFormatPr defaultColWidth="8.85546875" defaultRowHeight="15" x14ac:dyDescent="0.25"/>
  <cols>
    <col min="1" max="1" width="32.85546875" bestFit="1" customWidth="1"/>
    <col min="2" max="2" width="10.42578125" bestFit="1" customWidth="1"/>
    <col min="3" max="3" width="11.42578125" bestFit="1" customWidth="1"/>
    <col min="4" max="4" width="12.140625" bestFit="1" customWidth="1"/>
    <col min="5" max="5" width="10.42578125" bestFit="1" customWidth="1"/>
    <col min="6" max="6" width="11.42578125" bestFit="1" customWidth="1"/>
    <col min="7" max="7" width="12.140625" bestFit="1" customWidth="1"/>
    <col min="8" max="8" width="10.42578125" bestFit="1" customWidth="1"/>
    <col min="9" max="9" width="11.42578125" bestFit="1" customWidth="1"/>
    <col min="10" max="10" width="12.140625" bestFit="1" customWidth="1"/>
    <col min="11" max="11" width="10.42578125" bestFit="1" customWidth="1"/>
    <col min="12" max="12" width="11.42578125" bestFit="1" customWidth="1"/>
    <col min="13" max="13" width="12.140625" bestFit="1" customWidth="1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 x14ac:dyDescent="0.25">
      <c r="A2" s="3"/>
      <c r="B2" s="63" t="str">
        <f xml:space="preserve"> CONCATENATE("2017 Annual Reflection &amp; Leader College Application - ", 'DataSelections+Defs'!$B$11)</f>
        <v>2017 Annual Reflection &amp; Leader College Application - Phillips Community College</v>
      </c>
      <c r="C2" s="64"/>
      <c r="D2" s="64"/>
      <c r="E2" s="64"/>
      <c r="F2" s="64"/>
      <c r="G2" s="64"/>
      <c r="H2" s="65"/>
      <c r="I2" s="4"/>
      <c r="J2" s="3"/>
      <c r="K2" s="3"/>
      <c r="L2" s="3"/>
      <c r="M2" s="3"/>
    </row>
    <row r="3" spans="1:13" ht="18.75" customHeight="1" x14ac:dyDescent="0.25">
      <c r="A3" s="3"/>
      <c r="B3" s="66"/>
      <c r="C3" s="67"/>
      <c r="D3" s="67"/>
      <c r="E3" s="67"/>
      <c r="F3" s="67"/>
      <c r="G3" s="67"/>
      <c r="H3" s="68"/>
      <c r="I3" s="4"/>
      <c r="J3" s="3"/>
      <c r="K3" s="3"/>
      <c r="L3" s="3"/>
      <c r="M3" s="3"/>
    </row>
    <row r="4" spans="1:13" ht="18.75" customHeight="1" x14ac:dyDescent="0.25">
      <c r="A4" s="3"/>
      <c r="B4" s="69"/>
      <c r="C4" s="70"/>
      <c r="D4" s="70"/>
      <c r="E4" s="70"/>
      <c r="F4" s="70"/>
      <c r="G4" s="70"/>
      <c r="H4" s="71"/>
      <c r="I4" s="4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x14ac:dyDescent="0.25">
      <c r="A6" s="88" t="str">
        <f>CONCATENATE("Performance in Gateway Courses - ", 'DataSelections+Defs'!$B$16)</f>
        <v>Performance in Gateway Courses - Math and English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25">
      <c r="A7" s="89" t="str">
        <f>CONCATENATE("Students successfully completing gateway courses within one year - ", 'DataSelections+Defs'!$B$13, " Students")</f>
        <v>Students successfully completing gateway courses within one year - First-Time-Ever-in-College Students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5"/>
      <c r="B8" s="5"/>
      <c r="C8" s="5"/>
      <c r="D8" s="5"/>
      <c r="E8" s="5"/>
      <c r="F8" s="5"/>
      <c r="G8" s="5"/>
      <c r="H8" s="5"/>
      <c r="I8" s="5"/>
      <c r="J8" s="3"/>
      <c r="K8" s="3"/>
      <c r="L8" s="3"/>
      <c r="M8" s="3"/>
    </row>
    <row r="9" spans="1:13" x14ac:dyDescent="0.25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x14ac:dyDescent="0.25">
      <c r="A10" s="90" t="s">
        <v>71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85" t="s">
        <v>63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x14ac:dyDescent="0.25">
      <c r="A13" s="91" t="s">
        <v>50</v>
      </c>
      <c r="B13" s="79" t="s">
        <v>53</v>
      </c>
      <c r="C13" s="80"/>
      <c r="D13" s="81"/>
      <c r="E13" s="82" t="str">
        <f>VLOOKUP($B13, Controls!$A$29:$D$30, 2, FALSE)</f>
        <v>Fall 2013</v>
      </c>
      <c r="F13" s="83"/>
      <c r="G13" s="84"/>
      <c r="H13" s="82" t="str">
        <f>VLOOKUP($B13, Controls!$A$29:$D$30, 3, FALSE)</f>
        <v>Fall 2014</v>
      </c>
      <c r="I13" s="83"/>
      <c r="J13" s="84"/>
      <c r="K13" s="82" t="str">
        <f>VLOOKUP($B13, Controls!$A$29:$D$30, 4, FALSE)</f>
        <v>Fall 2015</v>
      </c>
      <c r="L13" s="83"/>
      <c r="M13" s="84"/>
    </row>
    <row r="14" spans="1:13" x14ac:dyDescent="0.25">
      <c r="A14" s="92"/>
      <c r="B14" s="6" t="s">
        <v>13</v>
      </c>
      <c r="C14" s="7" t="s">
        <v>14</v>
      </c>
      <c r="D14" s="8" t="s">
        <v>15</v>
      </c>
      <c r="E14" s="6" t="s">
        <v>13</v>
      </c>
      <c r="F14" s="7" t="s">
        <v>14</v>
      </c>
      <c r="G14" s="8" t="s">
        <v>15</v>
      </c>
      <c r="H14" s="6" t="s">
        <v>13</v>
      </c>
      <c r="I14" s="7" t="s">
        <v>14</v>
      </c>
      <c r="J14" s="8" t="s">
        <v>15</v>
      </c>
      <c r="K14" s="19" t="s">
        <v>13</v>
      </c>
      <c r="L14" s="20" t="s">
        <v>14</v>
      </c>
      <c r="M14" s="8" t="s">
        <v>15</v>
      </c>
    </row>
    <row r="15" spans="1:13" x14ac:dyDescent="0.25">
      <c r="A15" s="9" t="s">
        <v>3</v>
      </c>
      <c r="B15" s="21">
        <v>170</v>
      </c>
      <c r="C15" s="22">
        <v>33</v>
      </c>
      <c r="D15" s="33">
        <f>IFERROR(C15/B15, "-")</f>
        <v>0.19411764705882353</v>
      </c>
      <c r="E15" s="21">
        <v>144</v>
      </c>
      <c r="F15" s="22">
        <v>37</v>
      </c>
      <c r="G15" s="33">
        <f>IFERROR(F15/E15, "-")</f>
        <v>0.25694444444444442</v>
      </c>
      <c r="H15" s="21">
        <v>132</v>
      </c>
      <c r="I15" s="22">
        <v>52</v>
      </c>
      <c r="J15" s="33">
        <f>IFERROR(I15/H15, "-")</f>
        <v>0.39393939393939392</v>
      </c>
      <c r="K15" s="21">
        <v>139</v>
      </c>
      <c r="L15" s="22">
        <v>56</v>
      </c>
      <c r="M15" s="33">
        <f>IFERROR(L15/K15, "-")</f>
        <v>0.40287769784172661</v>
      </c>
    </row>
    <row r="16" spans="1:13" ht="7.5" customHeight="1" x14ac:dyDescent="0.25">
      <c r="A16" s="10"/>
      <c r="B16" s="23"/>
      <c r="C16" s="24"/>
      <c r="D16" s="34"/>
      <c r="E16" s="23"/>
      <c r="F16" s="24"/>
      <c r="G16" s="34"/>
      <c r="H16" s="23"/>
      <c r="I16" s="24"/>
      <c r="J16" s="34"/>
      <c r="K16" s="23"/>
      <c r="L16" s="24"/>
      <c r="M16" s="34"/>
    </row>
    <row r="17" spans="1:13" x14ac:dyDescent="0.25">
      <c r="A17" s="9" t="s">
        <v>4</v>
      </c>
      <c r="B17" s="21"/>
      <c r="C17" s="22"/>
      <c r="D17" s="33"/>
      <c r="E17" s="21"/>
      <c r="F17" s="22"/>
      <c r="G17" s="33"/>
      <c r="H17" s="21"/>
      <c r="I17" s="22"/>
      <c r="J17" s="33"/>
      <c r="K17" s="21"/>
      <c r="L17" s="22"/>
      <c r="M17" s="33"/>
    </row>
    <row r="18" spans="1:13" x14ac:dyDescent="0.25">
      <c r="A18" s="11" t="s">
        <v>5</v>
      </c>
      <c r="B18" s="21">
        <v>117</v>
      </c>
      <c r="C18" s="22">
        <v>23</v>
      </c>
      <c r="D18" s="33">
        <f>IFERROR(C18/B18, "-")</f>
        <v>0.19658119658119658</v>
      </c>
      <c r="E18" s="21">
        <v>95</v>
      </c>
      <c r="F18" s="22">
        <v>27</v>
      </c>
      <c r="G18" s="33">
        <f>IFERROR(F18/E18, "-")</f>
        <v>0.28421052631578947</v>
      </c>
      <c r="H18" s="21">
        <v>97</v>
      </c>
      <c r="I18" s="22">
        <v>37</v>
      </c>
      <c r="J18" s="33">
        <f>IFERROR(I18/H18, "-")</f>
        <v>0.38144329896907214</v>
      </c>
      <c r="K18" s="21">
        <v>78</v>
      </c>
      <c r="L18" s="22">
        <v>31</v>
      </c>
      <c r="M18" s="33">
        <f>IFERROR(L18/K18, "-")</f>
        <v>0.39743589743589741</v>
      </c>
    </row>
    <row r="19" spans="1:13" x14ac:dyDescent="0.25">
      <c r="A19" s="11" t="s">
        <v>6</v>
      </c>
      <c r="B19" s="21">
        <v>53</v>
      </c>
      <c r="C19" s="22">
        <v>10</v>
      </c>
      <c r="D19" s="33">
        <f>IFERROR(C19/B19, "-")</f>
        <v>0.18867924528301888</v>
      </c>
      <c r="E19" s="21">
        <v>49</v>
      </c>
      <c r="F19" s="22">
        <v>10</v>
      </c>
      <c r="G19" s="33">
        <f>IFERROR(F19/E19, "-")</f>
        <v>0.20408163265306123</v>
      </c>
      <c r="H19" s="21">
        <v>35</v>
      </c>
      <c r="I19" s="22">
        <v>15</v>
      </c>
      <c r="J19" s="33">
        <f>IFERROR(I19/H19, "-")</f>
        <v>0.42857142857142855</v>
      </c>
      <c r="K19" s="21">
        <v>61</v>
      </c>
      <c r="L19" s="22">
        <v>25</v>
      </c>
      <c r="M19" s="33">
        <f>IFERROR(L19/K19, "-")</f>
        <v>0.4098360655737705</v>
      </c>
    </row>
    <row r="20" spans="1:13" ht="7.5" customHeight="1" x14ac:dyDescent="0.25">
      <c r="A20" s="12"/>
      <c r="B20" s="23"/>
      <c r="C20" s="24"/>
      <c r="D20" s="34"/>
      <c r="E20" s="23"/>
      <c r="F20" s="24"/>
      <c r="G20" s="34"/>
      <c r="H20" s="23"/>
      <c r="I20" s="24"/>
      <c r="J20" s="34"/>
      <c r="K20" s="23"/>
      <c r="L20" s="24"/>
      <c r="M20" s="34"/>
    </row>
    <row r="21" spans="1:13" x14ac:dyDescent="0.25">
      <c r="A21" s="9" t="s">
        <v>7</v>
      </c>
      <c r="B21" s="21"/>
      <c r="C21" s="22"/>
      <c r="D21" s="33"/>
      <c r="E21" s="21"/>
      <c r="F21" s="22"/>
      <c r="G21" s="33"/>
      <c r="H21" s="21"/>
      <c r="I21" s="22"/>
      <c r="J21" s="33"/>
      <c r="K21" s="21"/>
      <c r="L21" s="22"/>
      <c r="M21" s="33"/>
    </row>
    <row r="22" spans="1:13" x14ac:dyDescent="0.25">
      <c r="A22" s="11" t="str">
        <f>'DataSelections+Defs'!$B$20</f>
        <v>White</v>
      </c>
      <c r="B22" s="21">
        <v>71</v>
      </c>
      <c r="C22" s="22">
        <v>21</v>
      </c>
      <c r="D22" s="33">
        <f>IFERROR(C22/B22, "-")</f>
        <v>0.29577464788732394</v>
      </c>
      <c r="E22" s="21">
        <v>60</v>
      </c>
      <c r="F22" s="22">
        <v>20</v>
      </c>
      <c r="G22" s="33">
        <f>IFERROR(F22/E22, "-")</f>
        <v>0.33333333333333331</v>
      </c>
      <c r="H22" s="21">
        <v>64</v>
      </c>
      <c r="I22" s="22">
        <v>29</v>
      </c>
      <c r="J22" s="33">
        <f>IFERROR(I22/H22, "-")</f>
        <v>0.453125</v>
      </c>
      <c r="K22" s="21">
        <v>60</v>
      </c>
      <c r="L22" s="22">
        <v>38</v>
      </c>
      <c r="M22" s="33">
        <f>IFERROR(L22/K22, "-")</f>
        <v>0.6333333333333333</v>
      </c>
    </row>
    <row r="23" spans="1:13" x14ac:dyDescent="0.25">
      <c r="A23" s="11" t="str">
        <f>'DataSelections+Defs'!$B$21</f>
        <v>Black</v>
      </c>
      <c r="B23" s="21">
        <v>97</v>
      </c>
      <c r="C23" s="22">
        <v>11</v>
      </c>
      <c r="D23" s="33">
        <f>IFERROR(C23/B23, "-")</f>
        <v>0.1134020618556701</v>
      </c>
      <c r="E23" s="21">
        <v>76</v>
      </c>
      <c r="F23" s="22">
        <v>15</v>
      </c>
      <c r="G23" s="33">
        <f>IFERROR(F23/E23, "-")</f>
        <v>0.19736842105263158</v>
      </c>
      <c r="H23" s="21">
        <v>65</v>
      </c>
      <c r="I23" s="22">
        <v>21</v>
      </c>
      <c r="J23" s="33">
        <f>IFERROR(I23/H23, "-")</f>
        <v>0.32307692307692309</v>
      </c>
      <c r="K23" s="21">
        <v>73</v>
      </c>
      <c r="L23" s="22">
        <v>17</v>
      </c>
      <c r="M23" s="33">
        <f>IFERROR(L23/K23, "-")</f>
        <v>0.23287671232876711</v>
      </c>
    </row>
    <row r="24" spans="1:13" x14ac:dyDescent="0.25">
      <c r="A24" s="11" t="str">
        <f>'DataSelections+Defs'!$B$22</f>
        <v>Hispanic</v>
      </c>
      <c r="B24" s="21"/>
      <c r="C24" s="22"/>
      <c r="D24" s="33" t="str">
        <f>IFERROR(C24/B24, "-")</f>
        <v>-</v>
      </c>
      <c r="E24" s="21">
        <v>5</v>
      </c>
      <c r="F24" s="22">
        <v>2</v>
      </c>
      <c r="G24" s="33">
        <f>IFERROR(F24/E24, "-")</f>
        <v>0.4</v>
      </c>
      <c r="H24" s="21">
        <v>3</v>
      </c>
      <c r="I24" s="22">
        <v>2</v>
      </c>
      <c r="J24" s="33">
        <f>IFERROR(I24/H24, "-")</f>
        <v>0.66666666666666663</v>
      </c>
      <c r="K24" s="21">
        <v>3</v>
      </c>
      <c r="L24" s="22">
        <v>1</v>
      </c>
      <c r="M24" s="33">
        <f>IFERROR(L24/K24, "-")</f>
        <v>0.33333333333333331</v>
      </c>
    </row>
    <row r="25" spans="1:13" ht="7.5" customHeight="1" x14ac:dyDescent="0.25">
      <c r="A25" s="12"/>
      <c r="B25" s="23"/>
      <c r="C25" s="24"/>
      <c r="D25" s="34"/>
      <c r="E25" s="23"/>
      <c r="F25" s="24"/>
      <c r="G25" s="34"/>
      <c r="H25" s="23"/>
      <c r="I25" s="24"/>
      <c r="J25" s="34"/>
      <c r="K25" s="23"/>
      <c r="L25" s="24"/>
      <c r="M25" s="34"/>
    </row>
    <row r="26" spans="1:13" x14ac:dyDescent="0.25">
      <c r="A26" s="13" t="s">
        <v>10</v>
      </c>
      <c r="B26" s="25">
        <v>142</v>
      </c>
      <c r="C26" s="26">
        <v>23</v>
      </c>
      <c r="D26" s="35">
        <f>IFERROR(C26/B26, "-")</f>
        <v>0.1619718309859155</v>
      </c>
      <c r="E26" s="25">
        <v>121</v>
      </c>
      <c r="F26" s="26">
        <v>27</v>
      </c>
      <c r="G26" s="35">
        <f>IFERROR(F26/E26, "-")</f>
        <v>0.2231404958677686</v>
      </c>
      <c r="H26" s="25">
        <v>104</v>
      </c>
      <c r="I26" s="26">
        <v>38</v>
      </c>
      <c r="J26" s="35">
        <f>IFERROR(I26/H26, "-")</f>
        <v>0.36538461538461536</v>
      </c>
      <c r="K26" s="25">
        <v>109</v>
      </c>
      <c r="L26" s="26">
        <v>36</v>
      </c>
      <c r="M26" s="35">
        <f>IFERROR(L26/K26, "-")</f>
        <v>0.33027522935779818</v>
      </c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85" t="s">
        <v>63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1:13" x14ac:dyDescent="0.25">
      <c r="A30" s="77" t="s">
        <v>51</v>
      </c>
      <c r="B30" s="79" t="s">
        <v>53</v>
      </c>
      <c r="C30" s="80"/>
      <c r="D30" s="81"/>
      <c r="E30" s="82" t="str">
        <f>VLOOKUP($B30, Controls!$A$29:$D$30, 2, FALSE)</f>
        <v>Fall 2013</v>
      </c>
      <c r="F30" s="83"/>
      <c r="G30" s="84"/>
      <c r="H30" s="82" t="str">
        <f>VLOOKUP($B30, Controls!$A$29:$D$30, 3, FALSE)</f>
        <v>Fall 2014</v>
      </c>
      <c r="I30" s="83"/>
      <c r="J30" s="84"/>
      <c r="K30" s="82" t="str">
        <f>VLOOKUP($B30, Controls!$A$29:$D$30, 4, FALSE)</f>
        <v>Fall 2015</v>
      </c>
      <c r="L30" s="83"/>
      <c r="M30" s="84"/>
    </row>
    <row r="31" spans="1:13" x14ac:dyDescent="0.25">
      <c r="A31" s="78"/>
      <c r="B31" s="17" t="s">
        <v>13</v>
      </c>
      <c r="C31" s="16" t="s">
        <v>14</v>
      </c>
      <c r="D31" s="14" t="s">
        <v>15</v>
      </c>
      <c r="E31" s="6" t="s">
        <v>13</v>
      </c>
      <c r="F31" s="7" t="s">
        <v>14</v>
      </c>
      <c r="G31" s="8" t="s">
        <v>15</v>
      </c>
      <c r="H31" s="6" t="s">
        <v>13</v>
      </c>
      <c r="I31" s="7" t="s">
        <v>14</v>
      </c>
      <c r="J31" s="8" t="s">
        <v>15</v>
      </c>
      <c r="K31" s="15" t="s">
        <v>13</v>
      </c>
      <c r="L31" s="16" t="s">
        <v>14</v>
      </c>
      <c r="M31" s="8" t="s">
        <v>15</v>
      </c>
    </row>
    <row r="32" spans="1:13" x14ac:dyDescent="0.25">
      <c r="A32" s="9" t="s">
        <v>3</v>
      </c>
      <c r="B32" s="21">
        <v>155</v>
      </c>
      <c r="C32" s="22">
        <v>82</v>
      </c>
      <c r="D32" s="33">
        <f>IFERROR(C32/B32, "-")</f>
        <v>0.52903225806451615</v>
      </c>
      <c r="E32" s="21">
        <v>128</v>
      </c>
      <c r="F32" s="22">
        <v>75</v>
      </c>
      <c r="G32" s="33">
        <f>IFERROR(F32/E32, "-")</f>
        <v>0.5859375</v>
      </c>
      <c r="H32" s="21">
        <v>130</v>
      </c>
      <c r="I32" s="22">
        <v>77</v>
      </c>
      <c r="J32" s="33">
        <f>IFERROR(I32/H32, "-")</f>
        <v>0.59230769230769231</v>
      </c>
      <c r="K32" s="21">
        <v>124</v>
      </c>
      <c r="L32" s="22">
        <v>76</v>
      </c>
      <c r="M32" s="33">
        <f>IFERROR(L32/K32, "-")</f>
        <v>0.61290322580645162</v>
      </c>
    </row>
    <row r="33" spans="1:13" ht="7.5" customHeight="1" x14ac:dyDescent="0.25">
      <c r="A33" s="10"/>
      <c r="B33" s="23"/>
      <c r="C33" s="24"/>
      <c r="D33" s="34"/>
      <c r="E33" s="23"/>
      <c r="F33" s="24"/>
      <c r="G33" s="34"/>
      <c r="H33" s="23"/>
      <c r="I33" s="24"/>
      <c r="J33" s="34"/>
      <c r="K33" s="23"/>
      <c r="L33" s="24"/>
      <c r="M33" s="34"/>
    </row>
    <row r="34" spans="1:13" x14ac:dyDescent="0.25">
      <c r="A34" s="9" t="s">
        <v>4</v>
      </c>
      <c r="B34" s="21"/>
      <c r="C34" s="22"/>
      <c r="D34" s="33"/>
      <c r="E34" s="21"/>
      <c r="F34" s="22"/>
      <c r="G34" s="33" t="str">
        <f t="shared" ref="G34:G36" si="0">IFERROR(F34/E34, "-")</f>
        <v>-</v>
      </c>
      <c r="H34" s="21"/>
      <c r="I34" s="22"/>
      <c r="J34" s="33" t="str">
        <f t="shared" ref="J34:J36" si="1">IFERROR(I34/H34, "-")</f>
        <v>-</v>
      </c>
      <c r="K34" s="21"/>
      <c r="L34" s="22"/>
      <c r="M34" s="33" t="str">
        <f t="shared" ref="M34:M36" si="2">IFERROR(L34/K34, "-")</f>
        <v>-</v>
      </c>
    </row>
    <row r="35" spans="1:13" x14ac:dyDescent="0.25">
      <c r="A35" s="11" t="s">
        <v>5</v>
      </c>
      <c r="B35" s="21">
        <v>103</v>
      </c>
      <c r="C35" s="22">
        <v>56</v>
      </c>
      <c r="D35" s="33">
        <f>IFERROR(C35/B35, "-")</f>
        <v>0.5436893203883495</v>
      </c>
      <c r="E35" s="27">
        <v>88</v>
      </c>
      <c r="F35" s="28">
        <v>55</v>
      </c>
      <c r="G35" s="36">
        <f t="shared" si="0"/>
        <v>0.625</v>
      </c>
      <c r="H35" s="27">
        <v>93</v>
      </c>
      <c r="I35" s="28">
        <v>57</v>
      </c>
      <c r="J35" s="36">
        <f t="shared" si="1"/>
        <v>0.61290322580645162</v>
      </c>
      <c r="K35" s="27">
        <v>73</v>
      </c>
      <c r="L35" s="28">
        <v>44</v>
      </c>
      <c r="M35" s="36">
        <f t="shared" si="2"/>
        <v>0.60273972602739723</v>
      </c>
    </row>
    <row r="36" spans="1:13" x14ac:dyDescent="0.25">
      <c r="A36" s="11" t="s">
        <v>6</v>
      </c>
      <c r="B36" s="21">
        <v>52</v>
      </c>
      <c r="C36" s="22">
        <v>26</v>
      </c>
      <c r="D36" s="33">
        <f>IFERROR(C36/B36, "-")</f>
        <v>0.5</v>
      </c>
      <c r="E36" s="27">
        <v>40</v>
      </c>
      <c r="F36" s="28">
        <v>20</v>
      </c>
      <c r="G36" s="36">
        <f t="shared" si="0"/>
        <v>0.5</v>
      </c>
      <c r="H36" s="27">
        <v>37</v>
      </c>
      <c r="I36" s="28">
        <v>20</v>
      </c>
      <c r="J36" s="36">
        <f t="shared" si="1"/>
        <v>0.54054054054054057</v>
      </c>
      <c r="K36" s="27">
        <v>51</v>
      </c>
      <c r="L36" s="28">
        <v>32</v>
      </c>
      <c r="M36" s="36">
        <f t="shared" si="2"/>
        <v>0.62745098039215685</v>
      </c>
    </row>
    <row r="37" spans="1:13" ht="7.5" customHeight="1" x14ac:dyDescent="0.25">
      <c r="A37" s="12"/>
      <c r="B37" s="23"/>
      <c r="C37" s="24"/>
      <c r="D37" s="34"/>
      <c r="E37" s="29"/>
      <c r="F37" s="30"/>
      <c r="G37" s="37"/>
      <c r="H37" s="29"/>
      <c r="I37" s="30"/>
      <c r="J37" s="37"/>
      <c r="K37" s="29"/>
      <c r="L37" s="30"/>
      <c r="M37" s="37"/>
    </row>
    <row r="38" spans="1:13" x14ac:dyDescent="0.25">
      <c r="A38" s="9" t="s">
        <v>7</v>
      </c>
      <c r="B38" s="21"/>
      <c r="C38" s="22"/>
      <c r="D38" s="33"/>
      <c r="E38" s="27"/>
      <c r="F38" s="28"/>
      <c r="G38" s="36" t="str">
        <f t="shared" ref="G38:G41" si="3">IFERROR(F38/E38, "-")</f>
        <v>-</v>
      </c>
      <c r="H38" s="27"/>
      <c r="I38" s="28"/>
      <c r="J38" s="36" t="str">
        <f t="shared" ref="J38:J41" si="4">IFERROR(I38/H38, "-")</f>
        <v>-</v>
      </c>
      <c r="K38" s="27"/>
      <c r="L38" s="28"/>
      <c r="M38" s="36" t="str">
        <f t="shared" ref="M38:M41" si="5">IFERROR(L38/K38, "-")</f>
        <v>-</v>
      </c>
    </row>
    <row r="39" spans="1:13" x14ac:dyDescent="0.25">
      <c r="A39" s="11" t="str">
        <f>'DataSelections+Defs'!$B$20</f>
        <v>White</v>
      </c>
      <c r="B39" s="21">
        <v>74</v>
      </c>
      <c r="C39" s="22">
        <v>46</v>
      </c>
      <c r="D39" s="33">
        <f>IFERROR(C39/B39, "-")</f>
        <v>0.6216216216216216</v>
      </c>
      <c r="E39" s="27">
        <v>59</v>
      </c>
      <c r="F39" s="28">
        <v>34</v>
      </c>
      <c r="G39" s="36">
        <f t="shared" si="3"/>
        <v>0.57627118644067798</v>
      </c>
      <c r="H39" s="27">
        <v>63</v>
      </c>
      <c r="I39" s="28">
        <v>49</v>
      </c>
      <c r="J39" s="36">
        <f t="shared" si="4"/>
        <v>0.77777777777777779</v>
      </c>
      <c r="K39" s="27">
        <v>54</v>
      </c>
      <c r="L39" s="28">
        <v>44</v>
      </c>
      <c r="M39" s="36">
        <f t="shared" si="5"/>
        <v>0.81481481481481477</v>
      </c>
    </row>
    <row r="40" spans="1:13" x14ac:dyDescent="0.25">
      <c r="A40" s="11" t="str">
        <f>'DataSelections+Defs'!$B$21</f>
        <v>Black</v>
      </c>
      <c r="B40" s="21">
        <v>79</v>
      </c>
      <c r="C40" s="22">
        <v>35</v>
      </c>
      <c r="D40" s="33">
        <f>IFERROR(C40/B40, "-")</f>
        <v>0.44303797468354428</v>
      </c>
      <c r="E40" s="27">
        <v>64</v>
      </c>
      <c r="F40" s="28">
        <v>39</v>
      </c>
      <c r="G40" s="36">
        <f t="shared" si="3"/>
        <v>0.609375</v>
      </c>
      <c r="H40" s="27">
        <v>64</v>
      </c>
      <c r="I40" s="28">
        <v>25</v>
      </c>
      <c r="J40" s="36">
        <f t="shared" si="4"/>
        <v>0.390625</v>
      </c>
      <c r="K40" s="27">
        <v>64</v>
      </c>
      <c r="L40" s="28">
        <v>29</v>
      </c>
      <c r="M40" s="36">
        <f t="shared" si="5"/>
        <v>0.453125</v>
      </c>
    </row>
    <row r="41" spans="1:13" x14ac:dyDescent="0.25">
      <c r="A41" s="11" t="str">
        <f>'DataSelections+Defs'!$B$22</f>
        <v>Hispanic</v>
      </c>
      <c r="B41" s="21"/>
      <c r="C41" s="22"/>
      <c r="D41" s="33" t="str">
        <f>IFERROR(C41/B41, "-")</f>
        <v>-</v>
      </c>
      <c r="E41" s="27">
        <v>4</v>
      </c>
      <c r="F41" s="28">
        <v>2</v>
      </c>
      <c r="G41" s="36">
        <f t="shared" si="3"/>
        <v>0.5</v>
      </c>
      <c r="H41" s="27">
        <v>3</v>
      </c>
      <c r="I41" s="28">
        <v>3</v>
      </c>
      <c r="J41" s="36">
        <f t="shared" si="4"/>
        <v>1</v>
      </c>
      <c r="K41" s="27">
        <v>3</v>
      </c>
      <c r="L41" s="28">
        <v>2</v>
      </c>
      <c r="M41" s="36">
        <f t="shared" si="5"/>
        <v>0.66666666666666663</v>
      </c>
    </row>
    <row r="42" spans="1:13" ht="7.5" customHeight="1" x14ac:dyDescent="0.25">
      <c r="A42" s="12"/>
      <c r="B42" s="23"/>
      <c r="C42" s="24"/>
      <c r="D42" s="34"/>
      <c r="E42" s="29"/>
      <c r="F42" s="30"/>
      <c r="G42" s="37"/>
      <c r="H42" s="29"/>
      <c r="I42" s="30"/>
      <c r="J42" s="37"/>
      <c r="K42" s="29"/>
      <c r="L42" s="30"/>
      <c r="M42" s="37"/>
    </row>
    <row r="43" spans="1:13" x14ac:dyDescent="0.25">
      <c r="A43" s="13" t="s">
        <v>10</v>
      </c>
      <c r="B43" s="25">
        <v>130</v>
      </c>
      <c r="C43" s="26">
        <v>66</v>
      </c>
      <c r="D43" s="35">
        <f>IFERROR(C43/B43, "-")</f>
        <v>0.50769230769230766</v>
      </c>
      <c r="E43" s="31">
        <v>108</v>
      </c>
      <c r="F43" s="32">
        <v>60</v>
      </c>
      <c r="G43" s="38">
        <f>IFERROR(F43/E43, "-")</f>
        <v>0.55555555555555558</v>
      </c>
      <c r="H43" s="31">
        <v>105</v>
      </c>
      <c r="I43" s="32">
        <v>55</v>
      </c>
      <c r="J43" s="38">
        <f>IFERROR(I43/H43, "-")</f>
        <v>0.52380952380952384</v>
      </c>
      <c r="K43" s="31">
        <v>97</v>
      </c>
      <c r="L43" s="32">
        <v>52</v>
      </c>
      <c r="M43" s="38">
        <f>IFERROR(L43/K43, "-")</f>
        <v>0.53608247422680411</v>
      </c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 password="DDEF" sheet="1" objects="1" scenarios="1"/>
  <mergeCells count="17">
    <mergeCell ref="B12:M12"/>
    <mergeCell ref="B29:M29"/>
    <mergeCell ref="B2:H4"/>
    <mergeCell ref="A6:M6"/>
    <mergeCell ref="A7:M7"/>
    <mergeCell ref="A9:M9"/>
    <mergeCell ref="A10:M10"/>
    <mergeCell ref="A13:A14"/>
    <mergeCell ref="B13:D13"/>
    <mergeCell ref="E13:G13"/>
    <mergeCell ref="H13:J13"/>
    <mergeCell ref="K13:M13"/>
    <mergeCell ref="A30:A31"/>
    <mergeCell ref="B30:D30"/>
    <mergeCell ref="E30:G30"/>
    <mergeCell ref="H30:J30"/>
    <mergeCell ref="K30:M30"/>
  </mergeCells>
  <conditionalFormatting sqref="D15:D26 G15:G26 J15:J26 M15:M26 D32:D43 G32:G43 J32:J43 M32:M43">
    <cfRule type="cellIs" dxfId="8" priority="6" operator="between">
      <formula>1.000001</formula>
      <formula>99999</formula>
    </cfRule>
  </conditionalFormatting>
  <dataValidations count="1">
    <dataValidation type="list" allowBlank="1" showInputMessage="1" showErrorMessage="1" sqref="B13:D13 B30:D30" xr:uid="{00000000-0002-0000-0100-000000000000}">
      <formula1>Cohorts</formula1>
    </dataValidation>
  </dataValidations>
  <pageMargins left="0.5" right="0.5" top="0.75" bottom="0.75" header="0.3" footer="0.3"/>
  <pageSetup scale="7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" id="{59C9C54E-2026-448C-A5AE-DCA431CF3202}">
            <xm:f>'DataSelections+Defs'!$B$16 = "Math Only"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B32:M43</xm:sqref>
        </x14:conditionalFormatting>
        <x14:conditionalFormatting xmlns:xm="http://schemas.microsoft.com/office/excel/2006/main">
          <x14:cfRule type="expression" priority="4" id="{3530F39C-5C0D-4612-9F65-F093F54CF26C}">
            <xm:f>'DataSelections+Defs'!$B$16 = "English Only"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B15:M26</xm:sqref>
        </x14:conditionalFormatting>
        <x14:conditionalFormatting xmlns:xm="http://schemas.microsoft.com/office/excel/2006/main">
          <x14:cfRule type="expression" priority="1" id="{5AB351AB-6F20-421B-AFDE-5460245ADBE7}">
            <xm:f>'DataSelections+Defs'!$B$13 = " - Select One - 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14:cfRule type="expression" priority="3" id="{1F20927A-83B3-4021-937C-F93B1CC3F62E}">
            <xm:f>'DataSelections+Defs'!$B$16 = " - Select One - 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B32:M43 B15:M26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0"/>
  <sheetViews>
    <sheetView topLeftCell="A4" workbookViewId="0">
      <selection activeCell="K43" sqref="K43"/>
    </sheetView>
  </sheetViews>
  <sheetFormatPr defaultColWidth="8.85546875" defaultRowHeight="15" x14ac:dyDescent="0.25"/>
  <cols>
    <col min="1" max="1" width="32.85546875" bestFit="1" customWidth="1"/>
    <col min="2" max="2" width="10.42578125" bestFit="1" customWidth="1"/>
    <col min="3" max="3" width="11.42578125" bestFit="1" customWidth="1"/>
    <col min="4" max="4" width="12.140625" bestFit="1" customWidth="1"/>
    <col min="5" max="5" width="10.42578125" bestFit="1" customWidth="1"/>
    <col min="6" max="6" width="11.42578125" bestFit="1" customWidth="1"/>
    <col min="7" max="7" width="12.140625" bestFit="1" customWidth="1"/>
    <col min="8" max="8" width="10.42578125" bestFit="1" customWidth="1"/>
    <col min="9" max="9" width="11.42578125" bestFit="1" customWidth="1"/>
    <col min="10" max="10" width="12.140625" bestFit="1" customWidth="1"/>
    <col min="11" max="11" width="10.42578125" bestFit="1" customWidth="1"/>
    <col min="12" max="12" width="11.42578125" bestFit="1" customWidth="1"/>
    <col min="13" max="13" width="12.140625" bestFit="1" customWidth="1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 x14ac:dyDescent="0.25">
      <c r="A2" s="3"/>
      <c r="B2" s="63" t="str">
        <f xml:space="preserve"> CONCATENATE("2017 Annual Reflection &amp; Leader College Application - ", 'DataSelections+Defs'!$B$11)</f>
        <v>2017 Annual Reflection &amp; Leader College Application - Phillips Community College</v>
      </c>
      <c r="C2" s="64"/>
      <c r="D2" s="64"/>
      <c r="E2" s="64"/>
      <c r="F2" s="64"/>
      <c r="G2" s="64"/>
      <c r="H2" s="65"/>
      <c r="I2" s="4"/>
      <c r="J2" s="3"/>
      <c r="K2" s="3"/>
      <c r="L2" s="3"/>
      <c r="M2" s="3"/>
    </row>
    <row r="3" spans="1:13" ht="18.75" customHeight="1" x14ac:dyDescent="0.25">
      <c r="A3" s="3"/>
      <c r="B3" s="66"/>
      <c r="C3" s="67"/>
      <c r="D3" s="67"/>
      <c r="E3" s="67"/>
      <c r="F3" s="67"/>
      <c r="G3" s="67"/>
      <c r="H3" s="68"/>
      <c r="I3" s="4"/>
      <c r="J3" s="3"/>
      <c r="K3" s="3"/>
      <c r="L3" s="3"/>
      <c r="M3" s="3"/>
    </row>
    <row r="4" spans="1:13" ht="18.75" customHeight="1" x14ac:dyDescent="0.25">
      <c r="A4" s="3"/>
      <c r="B4" s="69"/>
      <c r="C4" s="70"/>
      <c r="D4" s="70"/>
      <c r="E4" s="70"/>
      <c r="F4" s="70"/>
      <c r="G4" s="70"/>
      <c r="H4" s="71"/>
      <c r="I4" s="4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x14ac:dyDescent="0.25">
      <c r="A6" s="88" t="s">
        <v>58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25">
      <c r="A7" s="89" t="str">
        <f>CONCATENATE('DataSelections+Defs'!$B$13, " Students")</f>
        <v>First-Time-Ever-in-College Students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18"/>
      <c r="B8" s="18"/>
      <c r="C8" s="18"/>
      <c r="D8" s="18"/>
      <c r="E8" s="18"/>
      <c r="F8" s="18"/>
      <c r="G8" s="18"/>
      <c r="H8" s="18"/>
      <c r="I8" s="18"/>
      <c r="J8" s="3"/>
      <c r="K8" s="3"/>
      <c r="L8" s="3"/>
      <c r="M8" s="3"/>
    </row>
    <row r="9" spans="1:13" x14ac:dyDescent="0.25">
      <c r="A9" s="90" t="s">
        <v>57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x14ac:dyDescent="0.25">
      <c r="A10" s="90" t="s">
        <v>70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</row>
    <row r="11" spans="1:13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3"/>
      <c r="B12" s="85" t="s">
        <v>63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7"/>
    </row>
    <row r="13" spans="1:13" x14ac:dyDescent="0.25">
      <c r="A13" s="91" t="s">
        <v>61</v>
      </c>
      <c r="B13" s="79" t="s">
        <v>53</v>
      </c>
      <c r="C13" s="80"/>
      <c r="D13" s="81"/>
      <c r="E13" s="82" t="str">
        <f>VLOOKUP($B13, Controls!$A$29:$D$30, 2, FALSE)</f>
        <v>Fall 2013</v>
      </c>
      <c r="F13" s="83"/>
      <c r="G13" s="84"/>
      <c r="H13" s="82" t="str">
        <f>VLOOKUP($B13, Controls!$A$29:$D$30, 3, FALSE)</f>
        <v>Fall 2014</v>
      </c>
      <c r="I13" s="83"/>
      <c r="J13" s="84"/>
      <c r="K13" s="82" t="str">
        <f>VLOOKUP($B13, Controls!$A$29:$D$30, 4, FALSE)</f>
        <v>Fall 2015</v>
      </c>
      <c r="L13" s="83"/>
      <c r="M13" s="84"/>
    </row>
    <row r="14" spans="1:13" x14ac:dyDescent="0.25">
      <c r="A14" s="92"/>
      <c r="B14" s="6" t="s">
        <v>13</v>
      </c>
      <c r="C14" s="7" t="s">
        <v>59</v>
      </c>
      <c r="D14" s="8" t="s">
        <v>60</v>
      </c>
      <c r="E14" s="6" t="s">
        <v>13</v>
      </c>
      <c r="F14" s="7" t="s">
        <v>59</v>
      </c>
      <c r="G14" s="8" t="s">
        <v>60</v>
      </c>
      <c r="H14" s="6" t="s">
        <v>13</v>
      </c>
      <c r="I14" s="7" t="s">
        <v>59</v>
      </c>
      <c r="J14" s="8" t="s">
        <v>60</v>
      </c>
      <c r="K14" s="6" t="s">
        <v>13</v>
      </c>
      <c r="L14" s="7" t="s">
        <v>59</v>
      </c>
      <c r="M14" s="8" t="s">
        <v>60</v>
      </c>
    </row>
    <row r="15" spans="1:13" x14ac:dyDescent="0.25">
      <c r="A15" s="9" t="s">
        <v>3</v>
      </c>
      <c r="B15" s="21">
        <v>226</v>
      </c>
      <c r="C15" s="22">
        <v>156</v>
      </c>
      <c r="D15" s="33">
        <f>IFERROR(C15/B15, "-")</f>
        <v>0.69026548672566368</v>
      </c>
      <c r="E15" s="21">
        <v>178</v>
      </c>
      <c r="F15" s="22">
        <v>142</v>
      </c>
      <c r="G15" s="33">
        <f>IFERROR(F15/E15, "-")</f>
        <v>0.797752808988764</v>
      </c>
      <c r="H15" s="21">
        <v>162</v>
      </c>
      <c r="I15" s="22">
        <v>130</v>
      </c>
      <c r="J15" s="33">
        <f>IFERROR(I15/H15, "-")</f>
        <v>0.80246913580246915</v>
      </c>
      <c r="K15" s="21">
        <v>157</v>
      </c>
      <c r="L15" s="22">
        <v>128</v>
      </c>
      <c r="M15" s="33">
        <f>IFERROR(L15/K15, "-")</f>
        <v>0.8152866242038217</v>
      </c>
    </row>
    <row r="16" spans="1:13" ht="7.5" customHeight="1" x14ac:dyDescent="0.25">
      <c r="A16" s="10"/>
      <c r="B16" s="23"/>
      <c r="C16" s="24"/>
      <c r="D16" s="39"/>
      <c r="E16" s="23"/>
      <c r="F16" s="24"/>
      <c r="G16" s="39"/>
      <c r="H16" s="23"/>
      <c r="I16" s="24"/>
      <c r="J16" s="39"/>
      <c r="K16" s="23"/>
      <c r="L16" s="24"/>
      <c r="M16" s="39"/>
    </row>
    <row r="17" spans="1:13" x14ac:dyDescent="0.25">
      <c r="A17" s="9" t="s">
        <v>4</v>
      </c>
      <c r="B17" s="21"/>
      <c r="C17" s="22"/>
      <c r="D17" s="33"/>
      <c r="E17" s="21"/>
      <c r="F17" s="22"/>
      <c r="G17" s="33"/>
      <c r="H17" s="21"/>
      <c r="I17" s="22"/>
      <c r="J17" s="33"/>
      <c r="K17" s="21"/>
      <c r="L17" s="22"/>
      <c r="M17" s="33"/>
    </row>
    <row r="18" spans="1:13" x14ac:dyDescent="0.25">
      <c r="A18" s="11" t="s">
        <v>5</v>
      </c>
      <c r="B18" s="21">
        <v>148</v>
      </c>
      <c r="C18" s="22">
        <v>103</v>
      </c>
      <c r="D18" s="33">
        <f>IFERROR(C18/B18, "-")</f>
        <v>0.69594594594594594</v>
      </c>
      <c r="E18" s="21">
        <v>115</v>
      </c>
      <c r="F18" s="22">
        <v>92</v>
      </c>
      <c r="G18" s="33">
        <f>IFERROR(F18/E18, "-")</f>
        <v>0.8</v>
      </c>
      <c r="H18" s="21">
        <v>118</v>
      </c>
      <c r="I18" s="22">
        <v>100</v>
      </c>
      <c r="J18" s="33">
        <f>IFERROR(I18/H18, "-")</f>
        <v>0.84745762711864403</v>
      </c>
      <c r="K18" s="21">
        <v>90</v>
      </c>
      <c r="L18" s="22">
        <v>73</v>
      </c>
      <c r="M18" s="33">
        <f>IFERROR(L18/K18, "-")</f>
        <v>0.81111111111111112</v>
      </c>
    </row>
    <row r="19" spans="1:13" x14ac:dyDescent="0.25">
      <c r="A19" s="11" t="s">
        <v>6</v>
      </c>
      <c r="B19" s="21">
        <v>78</v>
      </c>
      <c r="C19" s="22">
        <v>53</v>
      </c>
      <c r="D19" s="33">
        <f>IFERROR(C19/B19, "-")</f>
        <v>0.67948717948717952</v>
      </c>
      <c r="E19" s="21">
        <v>63</v>
      </c>
      <c r="F19" s="22">
        <v>50</v>
      </c>
      <c r="G19" s="33">
        <f>IFERROR(F19/E19, "-")</f>
        <v>0.79365079365079361</v>
      </c>
      <c r="H19" s="21">
        <v>44</v>
      </c>
      <c r="I19" s="22">
        <v>30</v>
      </c>
      <c r="J19" s="33">
        <f>IFERROR(I19/H19, "-")</f>
        <v>0.68181818181818177</v>
      </c>
      <c r="K19" s="21">
        <v>67</v>
      </c>
      <c r="L19" s="22">
        <v>55</v>
      </c>
      <c r="M19" s="33">
        <f>IFERROR(L19/K19, "-")</f>
        <v>0.82089552238805974</v>
      </c>
    </row>
    <row r="20" spans="1:13" ht="7.5" customHeight="1" x14ac:dyDescent="0.25">
      <c r="A20" s="12"/>
      <c r="B20" s="23"/>
      <c r="C20" s="24"/>
      <c r="D20" s="39"/>
      <c r="E20" s="23"/>
      <c r="F20" s="24"/>
      <c r="G20" s="39"/>
      <c r="H20" s="23"/>
      <c r="I20" s="24"/>
      <c r="J20" s="39"/>
      <c r="K20" s="23"/>
      <c r="L20" s="24"/>
      <c r="M20" s="39"/>
    </row>
    <row r="21" spans="1:13" x14ac:dyDescent="0.25">
      <c r="A21" s="9" t="s">
        <v>7</v>
      </c>
      <c r="B21" s="21"/>
      <c r="C21" s="22"/>
      <c r="D21" s="33"/>
      <c r="E21" s="21"/>
      <c r="F21" s="22"/>
      <c r="G21" s="33"/>
      <c r="H21" s="21"/>
      <c r="I21" s="22"/>
      <c r="J21" s="33"/>
      <c r="K21" s="21"/>
      <c r="L21" s="22"/>
      <c r="M21" s="33"/>
    </row>
    <row r="22" spans="1:13" x14ac:dyDescent="0.25">
      <c r="A22" s="11" t="str">
        <f>'DataSelections+Defs'!$B$20</f>
        <v>White</v>
      </c>
      <c r="B22" s="21">
        <v>124</v>
      </c>
      <c r="C22" s="22">
        <v>87</v>
      </c>
      <c r="D22" s="33">
        <f>IFERROR(C22/B22, "-")</f>
        <v>0.70161290322580649</v>
      </c>
      <c r="E22" s="21">
        <v>97</v>
      </c>
      <c r="F22" s="22">
        <v>71</v>
      </c>
      <c r="G22" s="33">
        <f>IFERROR(F22/E22, "-")</f>
        <v>0.73195876288659789</v>
      </c>
      <c r="H22" s="21">
        <v>100</v>
      </c>
      <c r="I22" s="22">
        <v>81</v>
      </c>
      <c r="J22" s="33">
        <f>IFERROR(I22/H22, "-")</f>
        <v>0.81</v>
      </c>
      <c r="K22" s="21">
        <v>84</v>
      </c>
      <c r="L22" s="22">
        <v>74</v>
      </c>
      <c r="M22" s="33">
        <f>IFERROR(L22/K22, "-")</f>
        <v>0.88095238095238093</v>
      </c>
    </row>
    <row r="23" spans="1:13" x14ac:dyDescent="0.25">
      <c r="A23" s="11" t="str">
        <f>'DataSelections+Defs'!$B$21</f>
        <v>Black</v>
      </c>
      <c r="B23" s="21">
        <v>142</v>
      </c>
      <c r="C23" s="22">
        <v>93</v>
      </c>
      <c r="D23" s="33">
        <f>IFERROR(C23/B23, "-")</f>
        <v>0.65492957746478875</v>
      </c>
      <c r="E23" s="21">
        <v>118</v>
      </c>
      <c r="F23" s="22">
        <v>95</v>
      </c>
      <c r="G23" s="33">
        <f>IFERROR(F23/E23, "-")</f>
        <v>0.80508474576271183</v>
      </c>
      <c r="H23" s="21">
        <v>97</v>
      </c>
      <c r="I23" s="22">
        <v>74</v>
      </c>
      <c r="J23" s="33">
        <f>IFERROR(I23/H23, "-")</f>
        <v>0.76288659793814428</v>
      </c>
      <c r="K23" s="21">
        <v>97</v>
      </c>
      <c r="L23" s="22">
        <v>71</v>
      </c>
      <c r="M23" s="33">
        <f>IFERROR(L23/K23, "-")</f>
        <v>0.73195876288659789</v>
      </c>
    </row>
    <row r="24" spans="1:13" x14ac:dyDescent="0.25">
      <c r="A24" s="11" t="str">
        <f>'DataSelections+Defs'!$B$22</f>
        <v>Hispanic</v>
      </c>
      <c r="B24" s="21">
        <v>0</v>
      </c>
      <c r="C24" s="22"/>
      <c r="D24" s="33" t="str">
        <f>IFERROR(C24/B24, "-")</f>
        <v>-</v>
      </c>
      <c r="E24" s="21">
        <v>7</v>
      </c>
      <c r="F24" s="22">
        <v>5</v>
      </c>
      <c r="G24" s="33">
        <f>IFERROR(F24/E24, "-")</f>
        <v>0.7142857142857143</v>
      </c>
      <c r="H24" s="21">
        <v>3</v>
      </c>
      <c r="I24" s="22">
        <v>2</v>
      </c>
      <c r="J24" s="33">
        <f>IFERROR(I24/H24, "-")</f>
        <v>0.66666666666666663</v>
      </c>
      <c r="K24" s="21">
        <v>4</v>
      </c>
      <c r="L24" s="22">
        <v>3</v>
      </c>
      <c r="M24" s="33">
        <f>IFERROR(L24/K24, "-")</f>
        <v>0.75</v>
      </c>
    </row>
    <row r="25" spans="1:13" ht="7.5" customHeight="1" x14ac:dyDescent="0.25">
      <c r="A25" s="12"/>
      <c r="B25" s="23"/>
      <c r="C25" s="24"/>
      <c r="D25" s="39"/>
      <c r="E25" s="23"/>
      <c r="F25" s="24"/>
      <c r="G25" s="39"/>
      <c r="H25" s="23"/>
      <c r="I25" s="24"/>
      <c r="J25" s="39"/>
      <c r="K25" s="23"/>
      <c r="L25" s="24"/>
      <c r="M25" s="39"/>
    </row>
    <row r="26" spans="1:13" x14ac:dyDescent="0.25">
      <c r="A26" s="13" t="s">
        <v>10</v>
      </c>
      <c r="B26" s="25">
        <v>183</v>
      </c>
      <c r="C26" s="26">
        <v>129</v>
      </c>
      <c r="D26" s="35">
        <f>IFERROR(C26/B26, "-")</f>
        <v>0.70491803278688525</v>
      </c>
      <c r="E26" s="25">
        <v>144</v>
      </c>
      <c r="F26" s="26">
        <v>115</v>
      </c>
      <c r="G26" s="35">
        <f>IFERROR(F26/E26, "-")</f>
        <v>0.79861111111111116</v>
      </c>
      <c r="H26" s="25">
        <v>127</v>
      </c>
      <c r="I26" s="26">
        <v>99</v>
      </c>
      <c r="J26" s="35">
        <f>IFERROR(I26/H26, "-")</f>
        <v>0.77952755905511806</v>
      </c>
      <c r="K26" s="25">
        <v>121</v>
      </c>
      <c r="L26" s="26">
        <v>97</v>
      </c>
      <c r="M26" s="35">
        <f>IFERROR(L26/K26, "-")</f>
        <v>0.80165289256198347</v>
      </c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85" t="s">
        <v>63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7"/>
    </row>
    <row r="30" spans="1:13" x14ac:dyDescent="0.25">
      <c r="A30" s="77" t="s">
        <v>62</v>
      </c>
      <c r="B30" s="79" t="s">
        <v>53</v>
      </c>
      <c r="C30" s="80"/>
      <c r="D30" s="81"/>
      <c r="E30" s="82" t="str">
        <f>VLOOKUP($B30, Controls!$A$29:$D$30, 2, FALSE)</f>
        <v>Fall 2013</v>
      </c>
      <c r="F30" s="83"/>
      <c r="G30" s="84"/>
      <c r="H30" s="82" t="str">
        <f>VLOOKUP($B30, Controls!$A$29:$D$30, 3, FALSE)</f>
        <v>Fall 2014</v>
      </c>
      <c r="I30" s="83"/>
      <c r="J30" s="84"/>
      <c r="K30" s="82" t="str">
        <f>VLOOKUP($B30, Controls!$A$29:$D$30, 4, FALSE)</f>
        <v>Fall 2015</v>
      </c>
      <c r="L30" s="83"/>
      <c r="M30" s="84"/>
    </row>
    <row r="31" spans="1:13" x14ac:dyDescent="0.25">
      <c r="A31" s="78"/>
      <c r="B31" s="6" t="s">
        <v>13</v>
      </c>
      <c r="C31" s="7" t="s">
        <v>59</v>
      </c>
      <c r="D31" s="8" t="s">
        <v>60</v>
      </c>
      <c r="E31" s="6" t="s">
        <v>13</v>
      </c>
      <c r="F31" s="7" t="s">
        <v>59</v>
      </c>
      <c r="G31" s="8" t="s">
        <v>60</v>
      </c>
      <c r="H31" s="6" t="s">
        <v>13</v>
      </c>
      <c r="I31" s="7" t="s">
        <v>59</v>
      </c>
      <c r="J31" s="8" t="s">
        <v>60</v>
      </c>
      <c r="K31" s="6" t="s">
        <v>13</v>
      </c>
      <c r="L31" s="7" t="s">
        <v>59</v>
      </c>
      <c r="M31" s="8" t="s">
        <v>60</v>
      </c>
    </row>
    <row r="32" spans="1:13" x14ac:dyDescent="0.25">
      <c r="A32" s="9" t="s">
        <v>3</v>
      </c>
      <c r="B32" s="21">
        <v>226</v>
      </c>
      <c r="C32" s="22">
        <v>108</v>
      </c>
      <c r="D32" s="33">
        <f>IFERROR(C32/B32, "-")</f>
        <v>0.47787610619469029</v>
      </c>
      <c r="E32" s="21">
        <v>178</v>
      </c>
      <c r="F32" s="22">
        <v>97</v>
      </c>
      <c r="G32" s="33">
        <f>IFERROR(F32/E32, "-")</f>
        <v>0.5449438202247191</v>
      </c>
      <c r="H32" s="21">
        <v>162</v>
      </c>
      <c r="I32" s="22">
        <v>96</v>
      </c>
      <c r="J32" s="33">
        <f>IFERROR(I32/H32, "-")</f>
        <v>0.59259259259259256</v>
      </c>
      <c r="K32" s="21">
        <v>157</v>
      </c>
      <c r="L32" s="22">
        <v>99</v>
      </c>
      <c r="M32" s="33">
        <f>IFERROR(L32/K32, "-")</f>
        <v>0.63057324840764328</v>
      </c>
    </row>
    <row r="33" spans="1:13" ht="7.5" customHeight="1" x14ac:dyDescent="0.25">
      <c r="A33" s="10"/>
      <c r="B33" s="23"/>
      <c r="C33" s="24"/>
      <c r="D33" s="39"/>
      <c r="E33" s="23"/>
      <c r="F33" s="24"/>
      <c r="G33" s="39"/>
      <c r="H33" s="23"/>
      <c r="I33" s="24"/>
      <c r="J33" s="39"/>
      <c r="K33" s="23"/>
      <c r="L33" s="24"/>
      <c r="M33" s="39"/>
    </row>
    <row r="34" spans="1:13" x14ac:dyDescent="0.25">
      <c r="A34" s="9" t="s">
        <v>4</v>
      </c>
      <c r="B34" s="21"/>
      <c r="C34" s="22"/>
      <c r="D34" s="33"/>
      <c r="E34" s="21"/>
      <c r="F34" s="22"/>
      <c r="G34" s="33"/>
      <c r="H34" s="21"/>
      <c r="I34" s="22"/>
      <c r="J34" s="33"/>
      <c r="K34" s="21"/>
      <c r="L34" s="22"/>
      <c r="M34" s="33"/>
    </row>
    <row r="35" spans="1:13" x14ac:dyDescent="0.25">
      <c r="A35" s="11" t="s">
        <v>5</v>
      </c>
      <c r="B35" s="21">
        <v>148</v>
      </c>
      <c r="C35" s="22">
        <v>74</v>
      </c>
      <c r="D35" s="33">
        <f>IFERROR(C35/B35, "-")</f>
        <v>0.5</v>
      </c>
      <c r="E35" s="21">
        <v>115</v>
      </c>
      <c r="F35" s="22">
        <v>63</v>
      </c>
      <c r="G35" s="33">
        <f>IFERROR(F35/E35, "-")</f>
        <v>0.54782608695652169</v>
      </c>
      <c r="H35" s="21">
        <v>118</v>
      </c>
      <c r="I35" s="22">
        <v>69</v>
      </c>
      <c r="J35" s="33">
        <f>IFERROR(I35/H35, "-")</f>
        <v>0.5847457627118644</v>
      </c>
      <c r="K35" s="21">
        <v>90</v>
      </c>
      <c r="L35" s="22">
        <v>59</v>
      </c>
      <c r="M35" s="33">
        <f>IFERROR(L35/K35, "-")</f>
        <v>0.65555555555555556</v>
      </c>
    </row>
    <row r="36" spans="1:13" x14ac:dyDescent="0.25">
      <c r="A36" s="11" t="s">
        <v>6</v>
      </c>
      <c r="B36" s="21">
        <v>78</v>
      </c>
      <c r="C36" s="22">
        <v>34</v>
      </c>
      <c r="D36" s="33">
        <f>IFERROR(C36/B36, "-")</f>
        <v>0.4358974358974359</v>
      </c>
      <c r="E36" s="21">
        <v>63</v>
      </c>
      <c r="F36" s="22">
        <v>34</v>
      </c>
      <c r="G36" s="33">
        <f>IFERROR(F36/E36, "-")</f>
        <v>0.53968253968253965</v>
      </c>
      <c r="H36" s="21">
        <v>44</v>
      </c>
      <c r="I36" s="22">
        <v>27</v>
      </c>
      <c r="J36" s="33">
        <f>IFERROR(I36/H36, "-")</f>
        <v>0.61363636363636365</v>
      </c>
      <c r="K36" s="21">
        <v>67</v>
      </c>
      <c r="L36" s="22">
        <v>40</v>
      </c>
      <c r="M36" s="33">
        <f>IFERROR(L36/K36, "-")</f>
        <v>0.59701492537313428</v>
      </c>
    </row>
    <row r="37" spans="1:13" ht="7.5" customHeight="1" x14ac:dyDescent="0.25">
      <c r="A37" s="12"/>
      <c r="B37" s="23"/>
      <c r="C37" s="24"/>
      <c r="D37" s="39"/>
      <c r="E37" s="23"/>
      <c r="F37" s="24"/>
      <c r="G37" s="39"/>
      <c r="H37" s="23"/>
      <c r="I37" s="24"/>
      <c r="J37" s="39"/>
      <c r="K37" s="23"/>
      <c r="L37" s="24"/>
      <c r="M37" s="39"/>
    </row>
    <row r="38" spans="1:13" x14ac:dyDescent="0.25">
      <c r="A38" s="9" t="s">
        <v>7</v>
      </c>
      <c r="B38" s="21"/>
      <c r="C38" s="22"/>
      <c r="D38" s="33"/>
      <c r="E38" s="21"/>
      <c r="F38" s="22"/>
      <c r="G38" s="33"/>
      <c r="H38" s="21"/>
      <c r="I38" s="22"/>
      <c r="J38" s="33"/>
      <c r="K38" s="21"/>
      <c r="L38" s="22"/>
      <c r="M38" s="33"/>
    </row>
    <row r="39" spans="1:13" x14ac:dyDescent="0.25">
      <c r="A39" s="11" t="str">
        <f>'DataSelections+Defs'!$B$20</f>
        <v>White</v>
      </c>
      <c r="B39" s="21">
        <v>124</v>
      </c>
      <c r="C39" s="22">
        <v>60</v>
      </c>
      <c r="D39" s="33">
        <f>IFERROR(C39/B39, "-")</f>
        <v>0.4838709677419355</v>
      </c>
      <c r="E39" s="21">
        <v>97</v>
      </c>
      <c r="F39" s="22">
        <v>46</v>
      </c>
      <c r="G39" s="33">
        <f>IFERROR(F39/E39, "-")</f>
        <v>0.47422680412371132</v>
      </c>
      <c r="H39" s="21">
        <v>100</v>
      </c>
      <c r="I39" s="22">
        <v>60</v>
      </c>
      <c r="J39" s="33">
        <f>IFERROR(I39/H39, "-")</f>
        <v>0.6</v>
      </c>
      <c r="K39" s="21">
        <v>84</v>
      </c>
      <c r="L39" s="22">
        <v>57</v>
      </c>
      <c r="M39" s="33">
        <f>IFERROR(L39/K39, "-")</f>
        <v>0.6785714285714286</v>
      </c>
    </row>
    <row r="40" spans="1:13" x14ac:dyDescent="0.25">
      <c r="A40" s="11" t="str">
        <f>'DataSelections+Defs'!$B$21</f>
        <v>Black</v>
      </c>
      <c r="B40" s="21">
        <v>142</v>
      </c>
      <c r="C40" s="22">
        <v>63</v>
      </c>
      <c r="D40" s="33">
        <f>IFERROR(C40/B40, "-")</f>
        <v>0.44366197183098594</v>
      </c>
      <c r="E40" s="21">
        <v>118</v>
      </c>
      <c r="F40" s="22">
        <v>67</v>
      </c>
      <c r="G40" s="33">
        <f>IFERROR(F40/E40, "-")</f>
        <v>0.56779661016949157</v>
      </c>
      <c r="H40" s="21">
        <v>97</v>
      </c>
      <c r="I40" s="22">
        <v>50</v>
      </c>
      <c r="J40" s="33">
        <f>IFERROR(I40/H40, "-")</f>
        <v>0.51546391752577314</v>
      </c>
      <c r="K40" s="21">
        <v>97</v>
      </c>
      <c r="L40" s="22">
        <v>51</v>
      </c>
      <c r="M40" s="33">
        <f>IFERROR(L40/K40, "-")</f>
        <v>0.52577319587628868</v>
      </c>
    </row>
    <row r="41" spans="1:13" x14ac:dyDescent="0.25">
      <c r="A41" s="11" t="str">
        <f>'DataSelections+Defs'!$B$22</f>
        <v>Hispanic</v>
      </c>
      <c r="B41" s="21">
        <v>0</v>
      </c>
      <c r="C41" s="22"/>
      <c r="D41" s="33" t="str">
        <f>IFERROR(C41/B41, "-")</f>
        <v>-</v>
      </c>
      <c r="E41" s="21">
        <v>7</v>
      </c>
      <c r="F41" s="22">
        <v>3</v>
      </c>
      <c r="G41" s="33">
        <f>IFERROR(F41/E41, "-")</f>
        <v>0.42857142857142855</v>
      </c>
      <c r="H41" s="21">
        <v>3</v>
      </c>
      <c r="I41" s="22">
        <v>1</v>
      </c>
      <c r="J41" s="33">
        <f>IFERROR(I41/H41, "-")</f>
        <v>0.33333333333333331</v>
      </c>
      <c r="K41" s="21">
        <v>4</v>
      </c>
      <c r="L41" s="22">
        <v>3</v>
      </c>
      <c r="M41" s="33">
        <f>IFERROR(L41/K41, "-")</f>
        <v>0.75</v>
      </c>
    </row>
    <row r="42" spans="1:13" ht="7.5" customHeight="1" x14ac:dyDescent="0.25">
      <c r="A42" s="12"/>
      <c r="B42" s="23"/>
      <c r="C42" s="24"/>
      <c r="D42" s="39"/>
      <c r="E42" s="23"/>
      <c r="F42" s="24"/>
      <c r="G42" s="39"/>
      <c r="H42" s="23"/>
      <c r="I42" s="24"/>
      <c r="J42" s="39"/>
      <c r="K42" s="23"/>
      <c r="L42" s="24"/>
      <c r="M42" s="39"/>
    </row>
    <row r="43" spans="1:13" x14ac:dyDescent="0.25">
      <c r="A43" s="13" t="s">
        <v>10</v>
      </c>
      <c r="B43" s="25">
        <v>183</v>
      </c>
      <c r="C43" s="26">
        <v>86</v>
      </c>
      <c r="D43" s="35">
        <f>IFERROR(C43/B43, "-")</f>
        <v>0.46994535519125685</v>
      </c>
      <c r="E43" s="25">
        <v>144</v>
      </c>
      <c r="F43" s="26">
        <v>78</v>
      </c>
      <c r="G43" s="35">
        <f>IFERROR(F43/E43, "-")</f>
        <v>0.54166666666666663</v>
      </c>
      <c r="H43" s="25">
        <v>127</v>
      </c>
      <c r="I43" s="26">
        <v>76</v>
      </c>
      <c r="J43" s="35">
        <f>IFERROR(I43/H43, "-")</f>
        <v>0.59842519685039375</v>
      </c>
      <c r="K43" s="25">
        <v>121</v>
      </c>
      <c r="L43" s="26">
        <v>73</v>
      </c>
      <c r="M43" s="35">
        <f>IFERROR(L43/K43, "-")</f>
        <v>0.60330578512396693</v>
      </c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x14ac:dyDescent="0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x14ac:dyDescent="0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x14ac:dyDescent="0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x14ac:dyDescent="0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sheetProtection password="DDEF" sheet="1" objects="1" scenarios="1"/>
  <mergeCells count="17">
    <mergeCell ref="B2:H4"/>
    <mergeCell ref="A6:M6"/>
    <mergeCell ref="B13:D13"/>
    <mergeCell ref="E13:G13"/>
    <mergeCell ref="H13:J13"/>
    <mergeCell ref="K13:M13"/>
    <mergeCell ref="A7:M7"/>
    <mergeCell ref="A13:A14"/>
    <mergeCell ref="A10:M10"/>
    <mergeCell ref="A9:M9"/>
    <mergeCell ref="B12:M12"/>
    <mergeCell ref="B29:M29"/>
    <mergeCell ref="A30:A31"/>
    <mergeCell ref="B30:D30"/>
    <mergeCell ref="E30:G30"/>
    <mergeCell ref="H30:J30"/>
    <mergeCell ref="K30:M30"/>
  </mergeCells>
  <conditionalFormatting sqref="D15:D26 G15:G26 J15:J26 M15:M26 D32:D43 G32:G43 J32:J43 M32:M43">
    <cfRule type="cellIs" dxfId="3" priority="2" operator="between">
      <formula>1.000001</formula>
      <formula>9999999</formula>
    </cfRule>
  </conditionalFormatting>
  <dataValidations count="1">
    <dataValidation type="list" allowBlank="1" showInputMessage="1" showErrorMessage="1" sqref="B13:D13 B30:D30" xr:uid="{00000000-0002-0000-0200-000000000000}">
      <formula1>Cohorts</formula1>
    </dataValidation>
  </dataValidations>
  <pageMargins left="0.5" right="0.5" top="0.75" bottom="0.75" header="0.3" footer="0.3"/>
  <pageSetup scale="7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0C995CC4-2455-45F5-9592-E14E27E729E6}">
            <xm:f>'DataSelections+Defs'!$B$13 = " - Select One - 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B15:M26 B32:M43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6"/>
  <sheetViews>
    <sheetView workbookViewId="0">
      <selection activeCell="B14" sqref="B14"/>
    </sheetView>
  </sheetViews>
  <sheetFormatPr defaultColWidth="8.85546875" defaultRowHeight="15" x14ac:dyDescent="0.25"/>
  <cols>
    <col min="1" max="1" width="32.85546875" bestFit="1" customWidth="1"/>
    <col min="2" max="2" width="10.42578125" bestFit="1" customWidth="1"/>
    <col min="3" max="3" width="11.42578125" bestFit="1" customWidth="1"/>
    <col min="4" max="4" width="12.140625" bestFit="1" customWidth="1"/>
    <col min="5" max="5" width="10.42578125" bestFit="1" customWidth="1"/>
    <col min="6" max="6" width="11.42578125" bestFit="1" customWidth="1"/>
    <col min="7" max="7" width="12.140625" bestFit="1" customWidth="1"/>
    <col min="8" max="8" width="10.42578125" bestFit="1" customWidth="1"/>
    <col min="9" max="9" width="11.42578125" bestFit="1" customWidth="1"/>
    <col min="10" max="10" width="12.140625" bestFit="1" customWidth="1"/>
    <col min="11" max="11" width="10.42578125" bestFit="1" customWidth="1"/>
    <col min="12" max="12" width="11.42578125" bestFit="1" customWidth="1"/>
    <col min="13" max="13" width="12.140625" bestFit="1" customWidth="1"/>
  </cols>
  <sheetData>
    <row r="1" spans="1:13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8.75" customHeight="1" x14ac:dyDescent="0.25">
      <c r="A2" s="3"/>
      <c r="B2" s="63" t="str">
        <f xml:space="preserve"> CONCATENATE("2017 Annual Reflection &amp; Leader College Application - ", 'DataSelections+Defs'!$B$11)</f>
        <v>2017 Annual Reflection &amp; Leader College Application - Phillips Community College</v>
      </c>
      <c r="C2" s="64"/>
      <c r="D2" s="64"/>
      <c r="E2" s="64"/>
      <c r="F2" s="64"/>
      <c r="G2" s="64"/>
      <c r="H2" s="65"/>
      <c r="I2" s="4"/>
      <c r="J2" s="3"/>
      <c r="K2" s="3"/>
      <c r="L2" s="3"/>
      <c r="M2" s="3"/>
    </row>
    <row r="3" spans="1:13" ht="18.75" customHeight="1" x14ac:dyDescent="0.25">
      <c r="A3" s="3"/>
      <c r="B3" s="66"/>
      <c r="C3" s="67"/>
      <c r="D3" s="67"/>
      <c r="E3" s="67"/>
      <c r="F3" s="67"/>
      <c r="G3" s="67"/>
      <c r="H3" s="68"/>
      <c r="I3" s="4"/>
      <c r="J3" s="3"/>
      <c r="K3" s="3"/>
      <c r="L3" s="3"/>
      <c r="M3" s="3"/>
    </row>
    <row r="4" spans="1:13" ht="18.75" customHeight="1" x14ac:dyDescent="0.25">
      <c r="A4" s="3"/>
      <c r="B4" s="69"/>
      <c r="C4" s="70"/>
      <c r="D4" s="70"/>
      <c r="E4" s="70"/>
      <c r="F4" s="70"/>
      <c r="G4" s="70"/>
      <c r="H4" s="71"/>
      <c r="I4" s="4"/>
      <c r="J4" s="3"/>
      <c r="K4" s="3"/>
      <c r="L4" s="3"/>
      <c r="M4" s="3"/>
    </row>
    <row r="5" spans="1:13" x14ac:dyDescent="0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15.75" x14ac:dyDescent="0.25">
      <c r="A6" s="88" t="str">
        <f>CONCATENATE('DataSelections+Defs'!B17, " of Credential")</f>
        <v>Four-Year Attainment of Credential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</row>
    <row r="7" spans="1:13" x14ac:dyDescent="0.25">
      <c r="A7" s="89" t="str">
        <f>CONCATENATE('DataSelections+Defs'!$B$13, " Students")</f>
        <v>First-Time-Ever-in-College Students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1:13" x14ac:dyDescent="0.25">
      <c r="A8" s="18"/>
      <c r="B8" s="18"/>
      <c r="C8" s="18"/>
      <c r="D8" s="18"/>
      <c r="E8" s="18"/>
      <c r="F8" s="18"/>
      <c r="G8" s="18"/>
      <c r="H8" s="18"/>
      <c r="I8" s="18"/>
      <c r="J8" s="3"/>
      <c r="K8" s="3"/>
      <c r="L8" s="3"/>
      <c r="M8" s="3"/>
    </row>
    <row r="9" spans="1:13" x14ac:dyDescent="0.25">
      <c r="A9" s="90" t="s">
        <v>69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1:13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3"/>
      <c r="B11" s="85" t="s">
        <v>63</v>
      </c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7"/>
    </row>
    <row r="12" spans="1:13" x14ac:dyDescent="0.25">
      <c r="A12" s="91" t="str">
        <f>'DataSelections+Defs'!B17</f>
        <v>Four-Year Attainment</v>
      </c>
      <c r="B12" s="82" t="str">
        <f>IFERROR(VLOOKUP($A12, Controls!$A$14:$E$15, 2, FALSE), "")</f>
        <v>Fall 2009</v>
      </c>
      <c r="C12" s="83"/>
      <c r="D12" s="84"/>
      <c r="E12" s="82" t="str">
        <f>IFERROR(VLOOKUP($A12, Controls!$A$14:$E$15, 3, FALSE), "")</f>
        <v>Fall 2010</v>
      </c>
      <c r="F12" s="83"/>
      <c r="G12" s="84"/>
      <c r="H12" s="82" t="str">
        <f>IFERROR(VLOOKUP($A12, Controls!$A$14:$E$15, 4, FALSE), "")</f>
        <v>Fall 2011</v>
      </c>
      <c r="I12" s="83"/>
      <c r="J12" s="84"/>
      <c r="K12" s="82" t="str">
        <f>IFERROR(VLOOKUP($A12, Controls!$A$14:$E$15, 5, FALSE), "")</f>
        <v>Fall 2012</v>
      </c>
      <c r="L12" s="83"/>
      <c r="M12" s="84"/>
    </row>
    <row r="13" spans="1:13" x14ac:dyDescent="0.25">
      <c r="A13" s="92"/>
      <c r="B13" s="6" t="s">
        <v>13</v>
      </c>
      <c r="C13" s="7" t="s">
        <v>66</v>
      </c>
      <c r="D13" s="8" t="s">
        <v>67</v>
      </c>
      <c r="E13" s="6" t="s">
        <v>13</v>
      </c>
      <c r="F13" s="7" t="s">
        <v>66</v>
      </c>
      <c r="G13" s="8" t="s">
        <v>67</v>
      </c>
      <c r="H13" s="6" t="s">
        <v>13</v>
      </c>
      <c r="I13" s="7" t="s">
        <v>66</v>
      </c>
      <c r="J13" s="8" t="s">
        <v>67</v>
      </c>
      <c r="K13" s="6" t="s">
        <v>13</v>
      </c>
      <c r="L13" s="7" t="s">
        <v>66</v>
      </c>
      <c r="M13" s="8" t="s">
        <v>67</v>
      </c>
    </row>
    <row r="14" spans="1:13" x14ac:dyDescent="0.25">
      <c r="A14" s="9" t="s">
        <v>3</v>
      </c>
      <c r="B14" s="21">
        <v>253</v>
      </c>
      <c r="C14" s="22">
        <v>69</v>
      </c>
      <c r="D14" s="33">
        <f>IFERROR(C14/B14, "-")</f>
        <v>0.27272727272727271</v>
      </c>
      <c r="E14" s="21">
        <v>250</v>
      </c>
      <c r="F14" s="22">
        <v>80</v>
      </c>
      <c r="G14" s="33">
        <f>IFERROR(F14/E14, "-")</f>
        <v>0.32</v>
      </c>
      <c r="H14" s="21">
        <v>228</v>
      </c>
      <c r="I14" s="22">
        <v>77</v>
      </c>
      <c r="J14" s="33">
        <f>IFERROR(I14/H14, "-")</f>
        <v>0.33771929824561403</v>
      </c>
      <c r="K14" s="21">
        <v>226</v>
      </c>
      <c r="L14" s="22">
        <v>61</v>
      </c>
      <c r="M14" s="33">
        <f>IFERROR(L14/K14, "-")</f>
        <v>0.26991150442477874</v>
      </c>
    </row>
    <row r="15" spans="1:13" ht="7.5" customHeight="1" x14ac:dyDescent="0.25">
      <c r="A15" s="10"/>
      <c r="B15" s="23"/>
      <c r="C15" s="24"/>
      <c r="D15" s="34"/>
      <c r="E15" s="23"/>
      <c r="F15" s="24"/>
      <c r="G15" s="34"/>
      <c r="H15" s="23"/>
      <c r="I15" s="24"/>
      <c r="J15" s="34"/>
      <c r="K15" s="23"/>
      <c r="L15" s="24"/>
      <c r="M15" s="34"/>
    </row>
    <row r="16" spans="1:13" x14ac:dyDescent="0.25">
      <c r="A16" s="9" t="s">
        <v>4</v>
      </c>
      <c r="B16" s="21"/>
      <c r="C16" s="22"/>
      <c r="D16" s="33"/>
      <c r="E16" s="21"/>
      <c r="F16" s="22"/>
      <c r="G16" s="33"/>
      <c r="H16" s="21"/>
      <c r="I16" s="22"/>
      <c r="J16" s="33"/>
      <c r="K16" s="21"/>
      <c r="L16" s="22"/>
      <c r="M16" s="33"/>
    </row>
    <row r="17" spans="1:13" x14ac:dyDescent="0.25">
      <c r="A17" s="11" t="s">
        <v>5</v>
      </c>
      <c r="B17" s="21">
        <v>166</v>
      </c>
      <c r="C17" s="22">
        <v>44</v>
      </c>
      <c r="D17" s="33">
        <f>IFERROR(C17/B17, "-")</f>
        <v>0.26506024096385544</v>
      </c>
      <c r="E17" s="21">
        <v>167</v>
      </c>
      <c r="F17" s="22">
        <v>57</v>
      </c>
      <c r="G17" s="33">
        <f>IFERROR(F17/E17, "-")</f>
        <v>0.3413173652694611</v>
      </c>
      <c r="H17" s="21">
        <v>149</v>
      </c>
      <c r="I17" s="22">
        <v>53</v>
      </c>
      <c r="J17" s="33">
        <f>IFERROR(I17/H17, "-")</f>
        <v>0.35570469798657717</v>
      </c>
      <c r="K17" s="21">
        <v>148</v>
      </c>
      <c r="L17" s="22">
        <v>39</v>
      </c>
      <c r="M17" s="33">
        <f>IFERROR(L17/K17, "-")</f>
        <v>0.26351351351351349</v>
      </c>
    </row>
    <row r="18" spans="1:13" x14ac:dyDescent="0.25">
      <c r="A18" s="11" t="s">
        <v>6</v>
      </c>
      <c r="B18" s="21">
        <v>87</v>
      </c>
      <c r="C18" s="22">
        <v>25</v>
      </c>
      <c r="D18" s="33">
        <f>IFERROR(C18/B18, "-")</f>
        <v>0.28735632183908044</v>
      </c>
      <c r="E18" s="21">
        <v>83</v>
      </c>
      <c r="F18" s="22">
        <v>23</v>
      </c>
      <c r="G18" s="33">
        <f>IFERROR(F18/E18, "-")</f>
        <v>0.27710843373493976</v>
      </c>
      <c r="H18" s="21">
        <v>79</v>
      </c>
      <c r="I18" s="22">
        <v>24</v>
      </c>
      <c r="J18" s="33">
        <f>IFERROR(I18/H18, "-")</f>
        <v>0.30379746835443039</v>
      </c>
      <c r="K18" s="21">
        <v>78</v>
      </c>
      <c r="L18" s="22">
        <v>22</v>
      </c>
      <c r="M18" s="33">
        <f>IFERROR(L18/K18, "-")</f>
        <v>0.28205128205128205</v>
      </c>
    </row>
    <row r="19" spans="1:13" ht="7.5" customHeight="1" x14ac:dyDescent="0.25">
      <c r="A19" s="12"/>
      <c r="B19" s="23"/>
      <c r="C19" s="24"/>
      <c r="D19" s="34"/>
      <c r="E19" s="23"/>
      <c r="F19" s="24"/>
      <c r="G19" s="34"/>
      <c r="H19" s="23"/>
      <c r="I19" s="24"/>
      <c r="J19" s="34"/>
      <c r="K19" s="23"/>
      <c r="L19" s="24"/>
      <c r="M19" s="34"/>
    </row>
    <row r="20" spans="1:13" x14ac:dyDescent="0.25">
      <c r="A20" s="9" t="s">
        <v>7</v>
      </c>
      <c r="B20" s="21"/>
      <c r="C20" s="22"/>
      <c r="D20" s="33"/>
      <c r="E20" s="21"/>
      <c r="F20" s="22"/>
      <c r="G20" s="33"/>
      <c r="H20" s="21"/>
      <c r="I20" s="22"/>
      <c r="J20" s="33"/>
      <c r="K20" s="21"/>
      <c r="L20" s="22"/>
      <c r="M20" s="33"/>
    </row>
    <row r="21" spans="1:13" x14ac:dyDescent="0.25">
      <c r="A21" s="11" t="str">
        <f>'DataSelections+Defs'!$B$20</f>
        <v>White</v>
      </c>
      <c r="B21" s="21">
        <v>128</v>
      </c>
      <c r="C21" s="22">
        <v>48</v>
      </c>
      <c r="D21" s="33">
        <f>IFERROR(C21/B21, "-")</f>
        <v>0.375</v>
      </c>
      <c r="E21" s="21">
        <v>125</v>
      </c>
      <c r="F21" s="22">
        <v>48</v>
      </c>
      <c r="G21" s="33">
        <f>IFERROR(F21/E21, "-")</f>
        <v>0.38400000000000001</v>
      </c>
      <c r="H21" s="21">
        <v>102</v>
      </c>
      <c r="I21" s="22">
        <v>51</v>
      </c>
      <c r="J21" s="33">
        <f>IFERROR(I21/H21, "-")</f>
        <v>0.5</v>
      </c>
      <c r="K21" s="21">
        <v>104</v>
      </c>
      <c r="L21" s="22">
        <v>36</v>
      </c>
      <c r="M21" s="33">
        <f>IFERROR(L21/K21, "-")</f>
        <v>0.34615384615384615</v>
      </c>
    </row>
    <row r="22" spans="1:13" x14ac:dyDescent="0.25">
      <c r="A22" s="11" t="str">
        <f>'DataSelections+Defs'!$B$21</f>
        <v>Black</v>
      </c>
      <c r="B22" s="21">
        <v>123</v>
      </c>
      <c r="C22" s="22">
        <v>21</v>
      </c>
      <c r="D22" s="33">
        <f>IFERROR(C22/B22, "-")</f>
        <v>0.17073170731707318</v>
      </c>
      <c r="E22" s="21">
        <v>119</v>
      </c>
      <c r="F22" s="22">
        <v>31</v>
      </c>
      <c r="G22" s="33">
        <f>IFERROR(F22/E22, "-")</f>
        <v>0.26050420168067229</v>
      </c>
      <c r="H22" s="21">
        <v>122</v>
      </c>
      <c r="I22" s="22">
        <v>26</v>
      </c>
      <c r="J22" s="33">
        <f>IFERROR(I22/H22, "-")</f>
        <v>0.21311475409836064</v>
      </c>
      <c r="K22" s="21">
        <v>120</v>
      </c>
      <c r="L22" s="22">
        <v>24</v>
      </c>
      <c r="M22" s="33">
        <f>IFERROR(L22/K22, "-")</f>
        <v>0.2</v>
      </c>
    </row>
    <row r="23" spans="1:13" x14ac:dyDescent="0.25">
      <c r="A23" s="11" t="str">
        <f>'DataSelections+Defs'!$B$22</f>
        <v>Hispanic</v>
      </c>
      <c r="B23" s="21">
        <v>2</v>
      </c>
      <c r="C23" s="22">
        <v>0</v>
      </c>
      <c r="D23" s="33">
        <f>IFERROR(C23/B23, "-")</f>
        <v>0</v>
      </c>
      <c r="E23" s="21">
        <v>4</v>
      </c>
      <c r="F23" s="22">
        <v>1</v>
      </c>
      <c r="G23" s="33">
        <f>IFERROR(F23/E23, "-")</f>
        <v>0.25</v>
      </c>
      <c r="H23" s="21">
        <v>3</v>
      </c>
      <c r="I23" s="22">
        <v>0</v>
      </c>
      <c r="J23" s="33">
        <f>IFERROR(I23/H23, "-")</f>
        <v>0</v>
      </c>
      <c r="K23" s="21">
        <v>0</v>
      </c>
      <c r="L23" s="22"/>
      <c r="M23" s="33" t="str">
        <f>IFERROR(L23/K23, "-")</f>
        <v>-</v>
      </c>
    </row>
    <row r="24" spans="1:13" ht="7.5" customHeight="1" x14ac:dyDescent="0.25">
      <c r="A24" s="12"/>
      <c r="B24" s="23"/>
      <c r="C24" s="24"/>
      <c r="D24" s="34"/>
      <c r="E24" s="23"/>
      <c r="F24" s="24"/>
      <c r="G24" s="34"/>
      <c r="H24" s="23"/>
      <c r="I24" s="24"/>
      <c r="J24" s="34"/>
      <c r="K24" s="23"/>
      <c r="L24" s="24"/>
      <c r="M24" s="34"/>
    </row>
    <row r="25" spans="1:13" x14ac:dyDescent="0.25">
      <c r="A25" s="13" t="s">
        <v>10</v>
      </c>
      <c r="B25" s="25">
        <v>211</v>
      </c>
      <c r="C25" s="26">
        <v>50</v>
      </c>
      <c r="D25" s="35">
        <f>IFERROR(C25/B25, "-")</f>
        <v>0.23696682464454977</v>
      </c>
      <c r="E25" s="25">
        <v>208</v>
      </c>
      <c r="F25" s="26">
        <v>67</v>
      </c>
      <c r="G25" s="35">
        <f>IFERROR(F25/E25, "-")</f>
        <v>0.32211538461538464</v>
      </c>
      <c r="H25" s="25">
        <v>198</v>
      </c>
      <c r="I25" s="26">
        <v>63</v>
      </c>
      <c r="J25" s="35">
        <f>IFERROR(I25/H25, "-")</f>
        <v>0.31818181818181818</v>
      </c>
      <c r="K25" s="25">
        <v>183</v>
      </c>
      <c r="L25" s="26">
        <v>44</v>
      </c>
      <c r="M25" s="35">
        <f>IFERROR(L25/K25, "-")</f>
        <v>0.24043715846994534</v>
      </c>
    </row>
    <row r="26" spans="1:13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x14ac:dyDescent="0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x14ac:dyDescent="0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x14ac:dyDescent="0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x14ac:dyDescent="0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x14ac:dyDescent="0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</sheetData>
  <sheetProtection password="DDEF" sheet="1" objects="1" scenarios="1"/>
  <mergeCells count="10">
    <mergeCell ref="A12:A13"/>
    <mergeCell ref="B12:D12"/>
    <mergeCell ref="E12:G12"/>
    <mergeCell ref="H12:J12"/>
    <mergeCell ref="K12:M12"/>
    <mergeCell ref="B11:M11"/>
    <mergeCell ref="B2:H4"/>
    <mergeCell ref="A6:M6"/>
    <mergeCell ref="A7:M7"/>
    <mergeCell ref="A9:M9"/>
  </mergeCells>
  <conditionalFormatting sqref="D14:D25 G14:G25 J14:J25 M14:M25">
    <cfRule type="cellIs" dxfId="1" priority="2" operator="between">
      <formula>1.000001</formula>
      <formula>99999999</formula>
    </cfRule>
  </conditionalFormatting>
  <pageMargins left="0.5" right="0.5" top="0.75" bottom="0.75" header="0.3" footer="0.3"/>
  <pageSetup scale="75" orientation="landscape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97C8BB8D-11CC-4D84-8CBF-46E7779199CA}">
            <xm:f>'DataSelections+Defs'!$B$13 = " - Select One - "</xm:f>
            <x14:dxf>
              <font>
                <color theme="0" tint="-0.24994659260841701"/>
              </font>
              <fill>
                <patternFill>
                  <bgColor theme="0" tint="-0.24994659260841701"/>
                </patternFill>
              </fill>
            </x14:dxf>
          </x14:cfRule>
          <xm:sqref>B14:M25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0"/>
  <sheetViews>
    <sheetView workbookViewId="0">
      <selection activeCell="B15" sqref="B15"/>
    </sheetView>
  </sheetViews>
  <sheetFormatPr defaultColWidth="8.85546875" defaultRowHeight="15" x14ac:dyDescent="0.25"/>
  <cols>
    <col min="1" max="1" width="30.28515625" bestFit="1" customWidth="1"/>
  </cols>
  <sheetData>
    <row r="1" spans="1:5" x14ac:dyDescent="0.25">
      <c r="A1" s="1" t="s">
        <v>35</v>
      </c>
    </row>
    <row r="2" spans="1:5" x14ac:dyDescent="0.25">
      <c r="A2" t="s">
        <v>28</v>
      </c>
    </row>
    <row r="3" spans="1:5" x14ac:dyDescent="0.25">
      <c r="A3" t="s">
        <v>36</v>
      </c>
    </row>
    <row r="4" spans="1:5" x14ac:dyDescent="0.25">
      <c r="A4" t="s">
        <v>37</v>
      </c>
    </row>
    <row r="6" spans="1:5" x14ac:dyDescent="0.25">
      <c r="A6" s="1" t="s">
        <v>33</v>
      </c>
    </row>
    <row r="7" spans="1:5" x14ac:dyDescent="0.25">
      <c r="A7" t="s">
        <v>28</v>
      </c>
    </row>
    <row r="8" spans="1:5" x14ac:dyDescent="0.25">
      <c r="A8" t="s">
        <v>30</v>
      </c>
    </row>
    <row r="9" spans="1:5" x14ac:dyDescent="0.25">
      <c r="A9" t="s">
        <v>31</v>
      </c>
    </row>
    <row r="10" spans="1:5" x14ac:dyDescent="0.25">
      <c r="A10" t="s">
        <v>32</v>
      </c>
    </row>
    <row r="12" spans="1:5" x14ac:dyDescent="0.25">
      <c r="A12" s="1" t="s">
        <v>34</v>
      </c>
    </row>
    <row r="13" spans="1:5" x14ac:dyDescent="0.25">
      <c r="A13" t="s">
        <v>28</v>
      </c>
    </row>
    <row r="14" spans="1:5" x14ac:dyDescent="0.25">
      <c r="A14" t="s">
        <v>64</v>
      </c>
      <c r="B14" t="s">
        <v>55</v>
      </c>
      <c r="C14" t="s">
        <v>54</v>
      </c>
      <c r="D14" t="s">
        <v>53</v>
      </c>
      <c r="E14" t="s">
        <v>1</v>
      </c>
    </row>
    <row r="15" spans="1:5" x14ac:dyDescent="0.25">
      <c r="A15" t="s">
        <v>65</v>
      </c>
      <c r="B15" t="s">
        <v>56</v>
      </c>
      <c r="C15" t="s">
        <v>55</v>
      </c>
      <c r="D15" t="s">
        <v>54</v>
      </c>
      <c r="E15" t="s">
        <v>53</v>
      </c>
    </row>
    <row r="17" spans="1:4" x14ac:dyDescent="0.25">
      <c r="A17" s="1" t="s">
        <v>7</v>
      </c>
    </row>
    <row r="18" spans="1:4" x14ac:dyDescent="0.25">
      <c r="A18" t="s">
        <v>28</v>
      </c>
    </row>
    <row r="19" spans="1:4" x14ac:dyDescent="0.25">
      <c r="A19" t="s">
        <v>24</v>
      </c>
    </row>
    <row r="20" spans="1:4" x14ac:dyDescent="0.25">
      <c r="A20" t="s">
        <v>23</v>
      </c>
    </row>
    <row r="21" spans="1:4" x14ac:dyDescent="0.25">
      <c r="A21" t="s">
        <v>8</v>
      </c>
    </row>
    <row r="22" spans="1:4" x14ac:dyDescent="0.25">
      <c r="A22" t="s">
        <v>11</v>
      </c>
    </row>
    <row r="23" spans="1:4" x14ac:dyDescent="0.25">
      <c r="A23" t="s">
        <v>26</v>
      </c>
    </row>
    <row r="24" spans="1:4" x14ac:dyDescent="0.25">
      <c r="A24" t="s">
        <v>25</v>
      </c>
    </row>
    <row r="25" spans="1:4" x14ac:dyDescent="0.25">
      <c r="A25" t="s">
        <v>12</v>
      </c>
    </row>
    <row r="26" spans="1:4" x14ac:dyDescent="0.25">
      <c r="A26" t="s">
        <v>27</v>
      </c>
    </row>
    <row r="28" spans="1:4" x14ac:dyDescent="0.25">
      <c r="A28" s="1" t="s">
        <v>52</v>
      </c>
    </row>
    <row r="29" spans="1:4" x14ac:dyDescent="0.25">
      <c r="A29" t="s">
        <v>53</v>
      </c>
      <c r="B29" t="s">
        <v>1</v>
      </c>
      <c r="C29" t="s">
        <v>2</v>
      </c>
      <c r="D29" t="s">
        <v>9</v>
      </c>
    </row>
    <row r="30" spans="1:4" x14ac:dyDescent="0.25">
      <c r="A30" t="s">
        <v>1</v>
      </c>
      <c r="B30" t="s">
        <v>2</v>
      </c>
      <c r="C30" t="s">
        <v>9</v>
      </c>
      <c r="D30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DataSelections+Defs</vt:lpstr>
      <vt:lpstr>GatewayCourses</vt:lpstr>
      <vt:lpstr>Persistence</vt:lpstr>
      <vt:lpstr>Credentials</vt:lpstr>
      <vt:lpstr>Controls</vt:lpstr>
      <vt:lpstr>Cohort</vt:lpstr>
      <vt:lpstr>Cohorts</vt:lpstr>
      <vt:lpstr>CredentialAttain</vt:lpstr>
      <vt:lpstr>GatewayCourse</vt:lpstr>
      <vt:lpstr>'DataSelections+Defs'!Print_Area</vt:lpstr>
      <vt:lpstr>RaceEth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Elayne Reiss</dc:creator>
  <cp:lastModifiedBy>Deborah King</cp:lastModifiedBy>
  <cp:lastPrinted>2017-05-04T15:42:01Z</cp:lastPrinted>
  <dcterms:created xsi:type="dcterms:W3CDTF">2017-05-02T21:14:04Z</dcterms:created>
  <dcterms:modified xsi:type="dcterms:W3CDTF">2020-03-07T23:20:50Z</dcterms:modified>
</cp:coreProperties>
</file>